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tigna22d\OneDrive - Chambres d'Agriculture\Documents\Travail\fichiers temporaires\"/>
    </mc:Choice>
  </mc:AlternateContent>
  <bookViews>
    <workbookView xWindow="0" yWindow="0" windowWidth="20490" windowHeight="7755"/>
  </bookViews>
  <sheets>
    <sheet name="Info" sheetId="6" r:id="rId1"/>
    <sheet name="JPP-VL" sheetId="3" r:id="rId2"/>
    <sheet name="Autres UGB" sheetId="7" r:id="rId3"/>
    <sheet name="JJP-global-projet" sheetId="4" state="hidden" r:id="rId4"/>
    <sheet name="JPP-Global" sheetId="5" r:id="rId5"/>
    <sheet name="com" sheetId="8" state="hidden" r:id="rId6"/>
  </sheets>
  <definedNames>
    <definedName name="_xlnm.Print_Area" localSheetId="2">'Autres UGB'!$B$1:$H$32</definedName>
    <definedName name="_xlnm.Print_Area" localSheetId="0">Info!$A$1:$D$27</definedName>
    <definedName name="_xlnm.Print_Area" localSheetId="3">'JJP-global-projet'!$B$3:$K$60</definedName>
    <definedName name="_xlnm.Print_Area" localSheetId="4">'JPP-Global'!$B$3:$K$70</definedName>
    <definedName name="_xlnm.Print_Area" localSheetId="1">'JPP-VL'!$B$1:$R$62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3" l="1"/>
  <c r="O58" i="3"/>
  <c r="N58" i="3"/>
  <c r="AG58" i="3" s="1"/>
  <c r="AF58" i="3"/>
  <c r="G58" i="3"/>
  <c r="I58" i="3"/>
  <c r="D58" i="3"/>
  <c r="C3" i="7" l="1"/>
  <c r="B2" i="8" l="1"/>
  <c r="C1302" i="8"/>
  <c r="E1302" i="8" s="1"/>
  <c r="C1146" i="8"/>
  <c r="E1146" i="8" s="1"/>
  <c r="C1160" i="8"/>
  <c r="E1160" i="8" s="1"/>
  <c r="C1295" i="8"/>
  <c r="E1295" i="8" s="1"/>
  <c r="C1072" i="8"/>
  <c r="E1072" i="8" s="1"/>
  <c r="C1012" i="8"/>
  <c r="E1012" i="8" s="1"/>
  <c r="C1195" i="8"/>
  <c r="E1195" i="8" s="1"/>
  <c r="C991" i="8"/>
  <c r="E991" i="8" s="1"/>
  <c r="C1142" i="8"/>
  <c r="E1142" i="8" s="1"/>
  <c r="C880" i="8"/>
  <c r="E880" i="8" s="1"/>
  <c r="C981" i="8"/>
  <c r="E981" i="8" s="1"/>
  <c r="C1140" i="8"/>
  <c r="E1140" i="8" s="1"/>
  <c r="C1277" i="8"/>
  <c r="E1277" i="8" s="1"/>
  <c r="C931" i="8"/>
  <c r="E931" i="8" s="1"/>
  <c r="C1062" i="8"/>
  <c r="E1062" i="8" s="1"/>
  <c r="C895" i="8"/>
  <c r="E895" i="8" s="1"/>
  <c r="C360" i="8"/>
  <c r="E360" i="8" s="1"/>
  <c r="C1107" i="8"/>
  <c r="E1107" i="8" s="1"/>
  <c r="C1296" i="8"/>
  <c r="E1296" i="8" s="1"/>
  <c r="C789" i="8"/>
  <c r="E789" i="8" s="1"/>
  <c r="C484" i="8"/>
  <c r="E484" i="8" s="1"/>
  <c r="C1202" i="8"/>
  <c r="E1202" i="8" s="1"/>
  <c r="C168" i="8"/>
  <c r="E168" i="8" s="1"/>
  <c r="C1075" i="8"/>
  <c r="E1075" i="8" s="1"/>
  <c r="C1058" i="8"/>
  <c r="E1058" i="8" s="1"/>
  <c r="C248" i="8"/>
  <c r="E248" i="8" s="1"/>
  <c r="C1224" i="8"/>
  <c r="E1224" i="8" s="1"/>
  <c r="C1063" i="8"/>
  <c r="E1063" i="8" s="1"/>
  <c r="C864" i="8"/>
  <c r="E864" i="8" s="1"/>
  <c r="C563" i="8"/>
  <c r="E563" i="8" s="1"/>
  <c r="C793" i="8"/>
  <c r="E793" i="8" s="1"/>
  <c r="C878" i="8"/>
  <c r="E878" i="8" s="1"/>
  <c r="C1279" i="8"/>
  <c r="E1279" i="8" s="1"/>
  <c r="C408" i="8"/>
  <c r="E408" i="8" s="1"/>
  <c r="C295" i="8"/>
  <c r="E295" i="8" s="1"/>
  <c r="C412" i="8"/>
  <c r="E412" i="8" s="1"/>
  <c r="C109" i="8"/>
  <c r="E109" i="8" s="1"/>
  <c r="C450" i="8"/>
  <c r="E450" i="8" s="1"/>
  <c r="C515" i="8"/>
  <c r="E515" i="8" s="1"/>
  <c r="C556" i="8"/>
  <c r="E556" i="8" s="1"/>
  <c r="C1091" i="8"/>
  <c r="E1091" i="8" s="1"/>
  <c r="C407" i="8"/>
  <c r="E407" i="8" s="1"/>
  <c r="C627" i="8"/>
  <c r="E627" i="8" s="1"/>
  <c r="C125" i="8"/>
  <c r="E125" i="8" s="1"/>
  <c r="C348" i="8"/>
  <c r="E348" i="8" s="1"/>
  <c r="C341" i="8"/>
  <c r="E341" i="8" s="1"/>
  <c r="C1210" i="8"/>
  <c r="E1210" i="8" s="1"/>
  <c r="C1274" i="8"/>
  <c r="E1274" i="8" s="1"/>
  <c r="C1115" i="8"/>
  <c r="E1115" i="8" s="1"/>
  <c r="C302" i="8"/>
  <c r="E302" i="8" s="1"/>
  <c r="C57" i="8"/>
  <c r="E57" i="8" s="1"/>
  <c r="C86" i="8"/>
  <c r="E86" i="8" s="1"/>
  <c r="C149" i="8"/>
  <c r="E149" i="8" s="1"/>
  <c r="C119" i="8"/>
  <c r="E119" i="8" s="1"/>
  <c r="C82" i="8"/>
  <c r="E82" i="8" s="1"/>
  <c r="C256" i="8"/>
  <c r="E256" i="8" s="1"/>
  <c r="C1269" i="8"/>
  <c r="E1269" i="8" s="1"/>
  <c r="C1260" i="8"/>
  <c r="E1260" i="8" s="1"/>
  <c r="C1170" i="8"/>
  <c r="E1170" i="8" s="1"/>
  <c r="C1194" i="8"/>
  <c r="E1194" i="8" s="1"/>
  <c r="C1278" i="8"/>
  <c r="E1278" i="8" s="1"/>
  <c r="C1017" i="8"/>
  <c r="E1017" i="8" s="1"/>
  <c r="C1123" i="8"/>
  <c r="E1123" i="8" s="1"/>
  <c r="C1134" i="8"/>
  <c r="E1134" i="8" s="1"/>
  <c r="C1059" i="8"/>
  <c r="E1059" i="8" s="1"/>
  <c r="C1216" i="8"/>
  <c r="E1216" i="8" s="1"/>
  <c r="C1199" i="8"/>
  <c r="E1199" i="8" s="1"/>
  <c r="C1185" i="8"/>
  <c r="E1185" i="8" s="1"/>
  <c r="C1098" i="8"/>
  <c r="E1098" i="8" s="1"/>
  <c r="C990" i="8"/>
  <c r="E990" i="8" s="1"/>
  <c r="C966" i="8"/>
  <c r="E966" i="8" s="1"/>
  <c r="C978" i="8"/>
  <c r="E978" i="8" s="1"/>
  <c r="C1015" i="8"/>
  <c r="E1015" i="8" s="1"/>
  <c r="C1002" i="8"/>
  <c r="E1002" i="8" s="1"/>
  <c r="C965" i="8"/>
  <c r="E965" i="8" s="1"/>
  <c r="C957" i="8"/>
  <c r="E957" i="8" s="1"/>
  <c r="C1155" i="8"/>
  <c r="E1155" i="8" s="1"/>
  <c r="C1084" i="8"/>
  <c r="E1084" i="8" s="1"/>
  <c r="C952" i="8"/>
  <c r="E952" i="8" s="1"/>
  <c r="C945" i="8"/>
  <c r="E945" i="8" s="1"/>
  <c r="C920" i="8"/>
  <c r="E920" i="8" s="1"/>
  <c r="C960" i="8"/>
  <c r="E960" i="8" s="1"/>
  <c r="C954" i="8"/>
  <c r="E954" i="8" s="1"/>
  <c r="C540" i="8"/>
  <c r="E540" i="8" s="1"/>
  <c r="C566" i="8"/>
  <c r="E566" i="8" s="1"/>
  <c r="C387" i="8"/>
  <c r="E387" i="8" s="1"/>
  <c r="C494" i="8"/>
  <c r="E494" i="8" s="1"/>
  <c r="C599" i="8"/>
  <c r="E599" i="8" s="1"/>
  <c r="C926" i="8"/>
  <c r="E926" i="8" s="1"/>
  <c r="C512" i="8"/>
  <c r="E512" i="8" s="1"/>
  <c r="C113" i="8"/>
  <c r="E113" i="8" s="1"/>
  <c r="C402" i="8"/>
  <c r="E402" i="8" s="1"/>
  <c r="C1232" i="8"/>
  <c r="E1232" i="8" s="1"/>
  <c r="C488" i="8"/>
  <c r="E488" i="8" s="1"/>
  <c r="C369" i="8"/>
  <c r="E369" i="8" s="1"/>
  <c r="C1244" i="8"/>
  <c r="E1244" i="8" s="1"/>
  <c r="C876" i="8"/>
  <c r="E876" i="8" s="1"/>
  <c r="C497" i="8"/>
  <c r="E497" i="8" s="1"/>
  <c r="C1135" i="8"/>
  <c r="E1135" i="8" s="1"/>
  <c r="C553" i="8"/>
  <c r="E553" i="8" s="1"/>
  <c r="C1178" i="8"/>
  <c r="E1178" i="8" s="1"/>
  <c r="C363" i="8"/>
  <c r="E363" i="8" s="1"/>
  <c r="C1230" i="8"/>
  <c r="E1230" i="8" s="1"/>
  <c r="C517" i="8"/>
  <c r="E517" i="8" s="1"/>
  <c r="C1254" i="8"/>
  <c r="E1254" i="8" s="1"/>
  <c r="C457" i="8"/>
  <c r="E457" i="8" s="1"/>
  <c r="C1200" i="8"/>
  <c r="E1200" i="8" s="1"/>
  <c r="C404" i="8"/>
  <c r="E404" i="8" s="1"/>
  <c r="C890" i="8"/>
  <c r="E890" i="8" s="1"/>
  <c r="C489" i="8"/>
  <c r="E489" i="8" s="1"/>
  <c r="C486" i="8"/>
  <c r="E486" i="8" s="1"/>
  <c r="C463" i="8"/>
  <c r="E463" i="8" s="1"/>
  <c r="C473" i="8"/>
  <c r="E473" i="8" s="1"/>
  <c r="C550" i="8"/>
  <c r="E550" i="8" s="1"/>
  <c r="C579" i="8"/>
  <c r="E579" i="8" s="1"/>
  <c r="C604" i="8"/>
  <c r="E604" i="8" s="1"/>
  <c r="C535" i="8"/>
  <c r="E535" i="8" s="1"/>
  <c r="C410" i="8"/>
  <c r="E410" i="8" s="1"/>
  <c r="C596" i="8"/>
  <c r="E596" i="8" s="1"/>
  <c r="C477" i="8"/>
  <c r="E477" i="8" s="1"/>
  <c r="C479" i="8"/>
  <c r="E479" i="8" s="1"/>
  <c r="C544" i="8"/>
  <c r="E544" i="8" s="1"/>
  <c r="C600" i="8"/>
  <c r="E600" i="8" s="1"/>
  <c r="C503" i="8"/>
  <c r="E503" i="8" s="1"/>
  <c r="C1186" i="8"/>
  <c r="E1186" i="8" s="1"/>
  <c r="C416" i="8"/>
  <c r="E416" i="8" s="1"/>
  <c r="C1287" i="8"/>
  <c r="E1287" i="8" s="1"/>
  <c r="C439" i="8"/>
  <c r="E439" i="8" s="1"/>
  <c r="C1238" i="8"/>
  <c r="E1238" i="8" s="1"/>
  <c r="C598" i="8"/>
  <c r="E598" i="8" s="1"/>
  <c r="C1167" i="8"/>
  <c r="E1167" i="8" s="1"/>
  <c r="C529" i="8"/>
  <c r="E529" i="8" s="1"/>
  <c r="C1163" i="8"/>
  <c r="E1163" i="8" s="1"/>
  <c r="C379" i="8"/>
  <c r="E379" i="8" s="1"/>
  <c r="C403" i="8"/>
  <c r="E403" i="8" s="1"/>
  <c r="C368" i="8"/>
  <c r="E368" i="8" s="1"/>
  <c r="C521" i="8"/>
  <c r="E521" i="8" s="1"/>
  <c r="C505" i="8"/>
  <c r="E505" i="8" s="1"/>
  <c r="C523" i="8"/>
  <c r="E523" i="8" s="1"/>
  <c r="C580" i="8"/>
  <c r="E580" i="8" s="1"/>
  <c r="C1143" i="8"/>
  <c r="E1143" i="8" s="1"/>
  <c r="C433" i="8"/>
  <c r="E433" i="8" s="1"/>
  <c r="C476" i="8"/>
  <c r="E476" i="8" s="1"/>
  <c r="C431" i="8"/>
  <c r="E431" i="8" s="1"/>
  <c r="C522" i="8"/>
  <c r="E522" i="8" s="1"/>
  <c r="C603" i="8"/>
  <c r="E603" i="8" s="1"/>
  <c r="C626" i="8"/>
  <c r="E626" i="8" s="1"/>
  <c r="C601" i="8"/>
  <c r="E601" i="8" s="1"/>
  <c r="C453" i="8"/>
  <c r="E453" i="8" s="1"/>
  <c r="C547" i="8"/>
  <c r="E547" i="8" s="1"/>
  <c r="C500" i="8"/>
  <c r="E500" i="8" s="1"/>
  <c r="C610" i="8"/>
  <c r="E610" i="8" s="1"/>
  <c r="C385" i="8"/>
  <c r="E385" i="8" s="1"/>
  <c r="C466" i="8"/>
  <c r="E466" i="8" s="1"/>
  <c r="C590" i="8"/>
  <c r="E590" i="8" s="1"/>
  <c r="C1247" i="8"/>
  <c r="E1247" i="8" s="1"/>
  <c r="C135" i="8"/>
  <c r="E135" i="8" s="1"/>
  <c r="C630" i="8"/>
  <c r="E630" i="8" s="1"/>
  <c r="C468" i="8"/>
  <c r="E468" i="8" s="1"/>
  <c r="C584" i="8"/>
  <c r="E584" i="8" s="1"/>
  <c r="C539" i="8"/>
  <c r="E539" i="8" s="1"/>
  <c r="C437" i="8"/>
  <c r="E437" i="8" s="1"/>
  <c r="C447" i="8"/>
  <c r="E447" i="8" s="1"/>
  <c r="C442" i="8"/>
  <c r="E442" i="8" s="1"/>
  <c r="C458" i="8"/>
  <c r="E458" i="8" s="1"/>
  <c r="C438" i="8"/>
  <c r="E438" i="8" s="1"/>
  <c r="C471" i="8"/>
  <c r="E471" i="8" s="1"/>
  <c r="C581" i="8"/>
  <c r="E581" i="8" s="1"/>
  <c r="C1211" i="8"/>
  <c r="E1211" i="8" s="1"/>
  <c r="C203" i="8"/>
  <c r="E203" i="8" s="1"/>
  <c r="C1205" i="8"/>
  <c r="E1205" i="8" s="1"/>
  <c r="C333" i="8"/>
  <c r="E333" i="8" s="1"/>
  <c r="C1298" i="8"/>
  <c r="E1298" i="8" s="1"/>
  <c r="C213" i="8"/>
  <c r="E213" i="8" s="1"/>
  <c r="C216" i="8"/>
  <c r="E216" i="8" s="1"/>
  <c r="C448" i="8"/>
  <c r="E448" i="8" s="1"/>
  <c r="C124" i="8"/>
  <c r="E124" i="8" s="1"/>
  <c r="C397" i="8"/>
  <c r="E397" i="8" s="1"/>
  <c r="C1085" i="8"/>
  <c r="E1085" i="8" s="1"/>
  <c r="C373" i="8"/>
  <c r="E373" i="8" s="1"/>
  <c r="C1261" i="8"/>
  <c r="E1261" i="8" s="1"/>
  <c r="C377" i="8"/>
  <c r="E377" i="8" s="1"/>
  <c r="C568" i="8"/>
  <c r="E568" i="8" s="1"/>
  <c r="C367" i="8"/>
  <c r="E367" i="8" s="1"/>
  <c r="C482" i="8"/>
  <c r="E482" i="8" s="1"/>
  <c r="C524" i="8"/>
  <c r="E524" i="8" s="1"/>
  <c r="C409" i="8"/>
  <c r="E409" i="8" s="1"/>
  <c r="C1191" i="8"/>
  <c r="E1191" i="8" s="1"/>
  <c r="C525" i="8"/>
  <c r="E525" i="8" s="1"/>
  <c r="C1291" i="8"/>
  <c r="E1291" i="8" s="1"/>
  <c r="C608" i="8"/>
  <c r="E608" i="8" s="1"/>
  <c r="C145" i="8"/>
  <c r="E145" i="8" s="1"/>
  <c r="C365" i="8"/>
  <c r="E365" i="8" s="1"/>
  <c r="C317" i="8"/>
  <c r="E317" i="8" s="1"/>
  <c r="C98" i="8"/>
  <c r="E98" i="8" s="1"/>
  <c r="C311" i="8"/>
  <c r="E311" i="8" s="1"/>
  <c r="C893" i="8"/>
  <c r="E893" i="8" s="1"/>
  <c r="C925" i="8"/>
  <c r="E925" i="8" s="1"/>
  <c r="C735" i="8"/>
  <c r="E735" i="8" s="1"/>
  <c r="C620" i="8"/>
  <c r="E620" i="8" s="1"/>
  <c r="C1004" i="8"/>
  <c r="E1004" i="8" s="1"/>
  <c r="C971" i="8"/>
  <c r="E971" i="8" s="1"/>
  <c r="C860" i="8"/>
  <c r="E860" i="8" s="1"/>
  <c r="C790" i="8"/>
  <c r="E790" i="8" s="1"/>
  <c r="C849" i="8"/>
  <c r="E849" i="8" s="1"/>
  <c r="C824" i="8"/>
  <c r="E824" i="8" s="1"/>
  <c r="C911" i="8"/>
  <c r="E911" i="8" s="1"/>
  <c r="C20" i="8"/>
  <c r="E20" i="8" s="1"/>
  <c r="C219" i="8"/>
  <c r="E219" i="8" s="1"/>
  <c r="C205" i="8"/>
  <c r="E205" i="8" s="1"/>
  <c r="C191" i="8"/>
  <c r="E191" i="8" s="1"/>
  <c r="C174" i="8"/>
  <c r="E174" i="8" s="1"/>
  <c r="C1259" i="8"/>
  <c r="E1259" i="8" s="1"/>
  <c r="C50" i="8"/>
  <c r="E50" i="8" s="1"/>
  <c r="C1162" i="8"/>
  <c r="E1162" i="8" s="1"/>
  <c r="C187" i="8"/>
  <c r="E187" i="8" s="1"/>
  <c r="C1118" i="8"/>
  <c r="E1118" i="8" s="1"/>
  <c r="C236" i="8"/>
  <c r="E236" i="8" s="1"/>
  <c r="C143" i="8"/>
  <c r="E143" i="8" s="1"/>
  <c r="C247" i="8"/>
  <c r="E247" i="8" s="1"/>
  <c r="C900" i="8"/>
  <c r="E900" i="8" s="1"/>
  <c r="C381" i="8"/>
  <c r="E381" i="8" s="1"/>
  <c r="C228" i="8"/>
  <c r="E228" i="8" s="1"/>
  <c r="C844" i="8"/>
  <c r="E844" i="8" s="1"/>
  <c r="C376" i="8"/>
  <c r="E376" i="8" s="1"/>
  <c r="C15" i="8"/>
  <c r="E15" i="8" s="1"/>
  <c r="C816" i="8"/>
  <c r="E816" i="8" s="1"/>
  <c r="C30" i="8"/>
  <c r="E30" i="8" s="1"/>
  <c r="C277" i="8"/>
  <c r="E277" i="8" s="1"/>
  <c r="C846" i="8"/>
  <c r="E846" i="8" s="1"/>
  <c r="C132" i="8"/>
  <c r="E132" i="8" s="1"/>
  <c r="C1105" i="8"/>
  <c r="E1105" i="8" s="1"/>
  <c r="C1138" i="8"/>
  <c r="E1138" i="8" s="1"/>
  <c r="C428" i="8"/>
  <c r="E428" i="8" s="1"/>
  <c r="C1119" i="8"/>
  <c r="E1119" i="8" s="1"/>
  <c r="C545" i="8"/>
  <c r="E545" i="8" s="1"/>
  <c r="C1286" i="8"/>
  <c r="E1286" i="8" s="1"/>
  <c r="C45" i="8"/>
  <c r="E45" i="8" s="1"/>
  <c r="C1168" i="8"/>
  <c r="E1168" i="8" s="1"/>
  <c r="C586" i="8"/>
  <c r="E586" i="8" s="1"/>
  <c r="C611" i="8"/>
  <c r="E611" i="8" s="1"/>
  <c r="C80" i="8"/>
  <c r="E80" i="8" s="1"/>
  <c r="C25" i="8"/>
  <c r="E25" i="8" s="1"/>
  <c r="C313" i="8"/>
  <c r="E313" i="8" s="1"/>
  <c r="C320" i="8"/>
  <c r="E320" i="8" s="1"/>
  <c r="C870" i="8"/>
  <c r="E870" i="8" s="1"/>
  <c r="C805" i="8"/>
  <c r="E805" i="8" s="1"/>
  <c r="C852" i="8"/>
  <c r="E852" i="8" s="1"/>
  <c r="C956" i="8"/>
  <c r="E956" i="8" s="1"/>
  <c r="C827" i="8"/>
  <c r="E827" i="8" s="1"/>
  <c r="C1014" i="8"/>
  <c r="E1014" i="8" s="1"/>
  <c r="C758" i="8"/>
  <c r="E758" i="8" s="1"/>
  <c r="C151" i="8"/>
  <c r="E151" i="8" s="1"/>
  <c r="C1225" i="8"/>
  <c r="E1225" i="8" s="1"/>
  <c r="C315" i="8"/>
  <c r="E315" i="8" s="1"/>
  <c r="C66" i="8"/>
  <c r="E66" i="8" s="1"/>
  <c r="C314" i="8"/>
  <c r="E314" i="8" s="1"/>
  <c r="C272" i="8"/>
  <c r="E272" i="8" s="1"/>
  <c r="C267" i="8"/>
  <c r="E267" i="8" s="1"/>
  <c r="C268" i="8"/>
  <c r="E268" i="8" s="1"/>
  <c r="C105" i="8"/>
  <c r="E105" i="8" s="1"/>
  <c r="C869" i="8"/>
  <c r="E869" i="8" s="1"/>
  <c r="C1209" i="8"/>
  <c r="E1209" i="8" s="1"/>
  <c r="C1103" i="8"/>
  <c r="E1103" i="8" s="1"/>
  <c r="C1000" i="8"/>
  <c r="E1000" i="8" s="1"/>
  <c r="C958" i="8"/>
  <c r="E958" i="8" s="1"/>
  <c r="C963" i="8"/>
  <c r="E963" i="8" s="1"/>
  <c r="C359" i="8"/>
  <c r="E359" i="8" s="1"/>
  <c r="C221" i="8"/>
  <c r="E221" i="8" s="1"/>
  <c r="C628" i="8"/>
  <c r="E628" i="8" s="1"/>
  <c r="C1110" i="8"/>
  <c r="E1110" i="8" s="1"/>
  <c r="C37" i="8"/>
  <c r="E37" i="8" s="1"/>
  <c r="C194" i="8"/>
  <c r="E194" i="8" s="1"/>
  <c r="C134" i="8"/>
  <c r="E134" i="8" s="1"/>
  <c r="C336" i="8"/>
  <c r="E336" i="8" s="1"/>
  <c r="C343" i="8"/>
  <c r="E343" i="8" s="1"/>
  <c r="C301" i="8"/>
  <c r="E301" i="8" s="1"/>
  <c r="C631" i="8"/>
  <c r="E631" i="8" s="1"/>
  <c r="C74" i="8"/>
  <c r="E74" i="8" s="1"/>
  <c r="C77" i="8"/>
  <c r="E77" i="8" s="1"/>
  <c r="C1089" i="8"/>
  <c r="E1089" i="8" s="1"/>
  <c r="C266" i="8"/>
  <c r="E266" i="8" s="1"/>
  <c r="C332" i="8"/>
  <c r="E332" i="8" s="1"/>
  <c r="C215" i="8"/>
  <c r="E215" i="8" s="1"/>
  <c r="C126" i="8"/>
  <c r="E126" i="8" s="1"/>
  <c r="C29" i="8"/>
  <c r="E29" i="8" s="1"/>
  <c r="C282" i="8"/>
  <c r="E282" i="8" s="1"/>
  <c r="C238" i="8"/>
  <c r="E238" i="8" s="1"/>
  <c r="C148" i="8"/>
  <c r="E148" i="8" s="1"/>
  <c r="C474" i="8"/>
  <c r="E474" i="8" s="1"/>
  <c r="C304" i="8"/>
  <c r="E304" i="8" s="1"/>
  <c r="C432" i="8"/>
  <c r="E432" i="8" s="1"/>
  <c r="C337" i="8"/>
  <c r="E337" i="8" s="1"/>
  <c r="C11" i="8"/>
  <c r="E11" i="8" s="1"/>
  <c r="C103" i="8"/>
  <c r="E103" i="8" s="1"/>
  <c r="C27" i="8"/>
  <c r="E27" i="8" s="1"/>
  <c r="C112" i="8"/>
  <c r="E112" i="8" s="1"/>
  <c r="C1109" i="8"/>
  <c r="E1109" i="8" s="1"/>
  <c r="C128" i="8"/>
  <c r="E128" i="8" s="1"/>
  <c r="C346" i="8"/>
  <c r="E346" i="8" s="1"/>
  <c r="C243" i="8"/>
  <c r="E243" i="8" s="1"/>
  <c r="C24" i="8"/>
  <c r="E24" i="8" s="1"/>
  <c r="C297" i="8"/>
  <c r="E297" i="8" s="1"/>
  <c r="C617" i="8"/>
  <c r="E617" i="8" s="1"/>
  <c r="C493" i="8"/>
  <c r="E493" i="8" s="1"/>
  <c r="C75" i="8"/>
  <c r="E75" i="8" s="1"/>
  <c r="C122" i="8"/>
  <c r="E122" i="8" s="1"/>
  <c r="C220" i="8"/>
  <c r="E220" i="8" s="1"/>
  <c r="C114" i="8"/>
  <c r="E114" i="8" s="1"/>
  <c r="C223" i="8"/>
  <c r="E223" i="8" s="1"/>
  <c r="C230" i="8"/>
  <c r="E230" i="8" s="1"/>
  <c r="C340" i="8"/>
  <c r="E340" i="8" s="1"/>
  <c r="C1237" i="8"/>
  <c r="E1237" i="8" s="1"/>
  <c r="C234" i="8"/>
  <c r="E234" i="8" s="1"/>
  <c r="C1246" i="8"/>
  <c r="E1246" i="8" s="1"/>
  <c r="C202" i="8"/>
  <c r="E202" i="8" s="1"/>
  <c r="C23" i="8"/>
  <c r="E23" i="8" s="1"/>
  <c r="C161" i="8"/>
  <c r="E161" i="8" s="1"/>
  <c r="C293" i="8"/>
  <c r="E293" i="8" s="1"/>
  <c r="C1179" i="8"/>
  <c r="E1179" i="8" s="1"/>
  <c r="C133" i="8"/>
  <c r="E133" i="8" s="1"/>
  <c r="C141" i="8"/>
  <c r="E141" i="8" s="1"/>
  <c r="C233" i="8"/>
  <c r="E233" i="8" s="1"/>
  <c r="C305" i="8"/>
  <c r="E305" i="8" s="1"/>
  <c r="C270" i="8"/>
  <c r="E270" i="8" s="1"/>
  <c r="C294" i="8"/>
  <c r="E294" i="8" s="1"/>
  <c r="C142" i="8"/>
  <c r="E142" i="8" s="1"/>
  <c r="C108" i="8"/>
  <c r="E108" i="8" s="1"/>
  <c r="C171" i="8"/>
  <c r="E171" i="8" s="1"/>
  <c r="C217" i="8"/>
  <c r="E217" i="8" s="1"/>
  <c r="C178" i="8"/>
  <c r="E178" i="8" s="1"/>
  <c r="C167" i="8"/>
  <c r="E167" i="8" s="1"/>
  <c r="C162" i="8"/>
  <c r="E162" i="8" s="1"/>
  <c r="C54" i="8"/>
  <c r="E54" i="8" s="1"/>
  <c r="C163" i="8"/>
  <c r="E163" i="8" s="1"/>
  <c r="C254" i="8"/>
  <c r="E254" i="8" s="1"/>
  <c r="C261" i="8"/>
  <c r="E261" i="8" s="1"/>
  <c r="C251" i="8"/>
  <c r="E251" i="8" s="1"/>
  <c r="C40" i="8"/>
  <c r="E40" i="8" s="1"/>
  <c r="C291" i="8"/>
  <c r="E291" i="8" s="1"/>
  <c r="C222" i="8"/>
  <c r="E222" i="8" s="1"/>
  <c r="C264" i="8"/>
  <c r="E264" i="8" s="1"/>
  <c r="C258" i="8"/>
  <c r="E258" i="8" s="1"/>
  <c r="C280" i="8"/>
  <c r="E280" i="8" s="1"/>
  <c r="C118" i="8"/>
  <c r="E118" i="8" s="1"/>
  <c r="C121" i="8"/>
  <c r="E121" i="8" s="1"/>
  <c r="C110" i="8"/>
  <c r="E110" i="8" s="1"/>
  <c r="C310" i="8"/>
  <c r="E310" i="8" s="1"/>
  <c r="C242" i="8"/>
  <c r="E242" i="8" s="1"/>
  <c r="C95" i="8"/>
  <c r="E95" i="8" s="1"/>
  <c r="C582" i="8"/>
  <c r="E582" i="8" s="1"/>
  <c r="C85" i="8"/>
  <c r="E85" i="8" s="1"/>
  <c r="C324" i="8"/>
  <c r="E324" i="8" s="1"/>
  <c r="C338" i="8"/>
  <c r="E338" i="8" s="1"/>
  <c r="C472" i="8"/>
  <c r="E472" i="8" s="1"/>
  <c r="C449" i="8"/>
  <c r="E449" i="8" s="1"/>
  <c r="C583" i="8"/>
  <c r="E583" i="8" s="1"/>
  <c r="C605" i="8"/>
  <c r="E605" i="8" s="1"/>
  <c r="C358" i="8"/>
  <c r="E358" i="8" s="1"/>
  <c r="C491" i="8"/>
  <c r="E491" i="8" s="1"/>
  <c r="C577" i="8"/>
  <c r="E577" i="8" s="1"/>
  <c r="C1127" i="8"/>
  <c r="E1127" i="8" s="1"/>
  <c r="C778" i="8"/>
  <c r="E778" i="8" s="1"/>
  <c r="C326" i="8"/>
  <c r="E326" i="8" s="1"/>
  <c r="C892" i="8"/>
  <c r="E892" i="8" s="1"/>
  <c r="C776" i="8"/>
  <c r="E776" i="8" s="1"/>
  <c r="C994" i="8"/>
  <c r="E994" i="8" s="1"/>
  <c r="C797" i="8"/>
  <c r="E797" i="8" s="1"/>
  <c r="C1066" i="8"/>
  <c r="E1066" i="8" s="1"/>
  <c r="C730" i="8"/>
  <c r="E730" i="8" s="1"/>
  <c r="C1037" i="8"/>
  <c r="E1037" i="8" s="1"/>
  <c r="C794" i="8"/>
  <c r="E794" i="8" s="1"/>
  <c r="C1187" i="8"/>
  <c r="E1187" i="8" s="1"/>
  <c r="C755" i="8"/>
  <c r="E755" i="8" s="1"/>
  <c r="C764" i="8"/>
  <c r="E764" i="8" s="1"/>
  <c r="C741" i="8"/>
  <c r="E741" i="8" s="1"/>
  <c r="C717" i="8"/>
  <c r="E717" i="8" s="1"/>
  <c r="C1229" i="8"/>
  <c r="E1229" i="8" s="1"/>
  <c r="C1056" i="8"/>
  <c r="E1056" i="8" s="1"/>
  <c r="C983" i="8"/>
  <c r="E983" i="8" s="1"/>
  <c r="C1114" i="8"/>
  <c r="E1114" i="8" s="1"/>
  <c r="C919" i="8"/>
  <c r="E919" i="8" s="1"/>
  <c r="C737" i="8"/>
  <c r="E737" i="8" s="1"/>
  <c r="C909" i="8"/>
  <c r="E909" i="8" s="1"/>
  <c r="C1010" i="8"/>
  <c r="E1010" i="8" s="1"/>
  <c r="C705" i="8"/>
  <c r="E705" i="8" s="1"/>
  <c r="C734" i="8"/>
  <c r="E734" i="8" s="1"/>
  <c r="C749" i="8"/>
  <c r="E749" i="8" s="1"/>
  <c r="C733" i="8"/>
  <c r="E733" i="8" s="1"/>
  <c r="C1150" i="8"/>
  <c r="E1150" i="8" s="1"/>
  <c r="C309" i="8"/>
  <c r="E309" i="8" s="1"/>
  <c r="C492" i="8"/>
  <c r="E492" i="8" s="1"/>
  <c r="C197" i="8"/>
  <c r="E197" i="8" s="1"/>
  <c r="C55" i="8"/>
  <c r="E55" i="8" s="1"/>
  <c r="C123" i="8"/>
  <c r="E123" i="8" s="1"/>
  <c r="C711" i="8"/>
  <c r="E711" i="8" s="1"/>
  <c r="C927" i="8"/>
  <c r="E927" i="8" s="1"/>
  <c r="C977" i="8"/>
  <c r="E977" i="8" s="1"/>
  <c r="C327" i="8"/>
  <c r="E327" i="8" s="1"/>
  <c r="C949" i="8"/>
  <c r="E949" i="8" s="1"/>
  <c r="C53" i="8"/>
  <c r="E53" i="8" s="1"/>
  <c r="C164" i="8"/>
  <c r="E164" i="8" s="1"/>
  <c r="C201" i="8"/>
  <c r="E201" i="8" s="1"/>
  <c r="C770" i="8"/>
  <c r="E770" i="8" s="1"/>
  <c r="C87" i="8"/>
  <c r="E87" i="8" s="1"/>
  <c r="C173" i="8"/>
  <c r="E173" i="8" s="1"/>
  <c r="C707" i="8"/>
  <c r="E707" i="8" s="1"/>
  <c r="C710" i="8"/>
  <c r="E710" i="8" s="1"/>
  <c r="C240" i="8"/>
  <c r="E240" i="8" s="1"/>
  <c r="C470" i="8"/>
  <c r="E470" i="8" s="1"/>
  <c r="C325" i="8"/>
  <c r="E325" i="8" s="1"/>
  <c r="C244" i="8"/>
  <c r="E244" i="8" s="1"/>
  <c r="C62" i="8"/>
  <c r="E62" i="8" s="1"/>
  <c r="C206" i="8"/>
  <c r="E206" i="8" s="1"/>
  <c r="C323" i="8"/>
  <c r="E323" i="8" s="1"/>
  <c r="C73" i="8"/>
  <c r="E73" i="8" s="1"/>
  <c r="C152" i="8"/>
  <c r="E152" i="8" s="1"/>
  <c r="C531" i="8"/>
  <c r="E531" i="8" s="1"/>
  <c r="C35" i="8"/>
  <c r="E35" i="8" s="1"/>
  <c r="C1016" i="8"/>
  <c r="E1016" i="8" s="1"/>
  <c r="C1248" i="8"/>
  <c r="E1248" i="8" s="1"/>
  <c r="C743" i="8"/>
  <c r="E743" i="8" s="1"/>
  <c r="C383" i="8"/>
  <c r="E383" i="8" s="1"/>
  <c r="C1122" i="8"/>
  <c r="E1122" i="8" s="1"/>
  <c r="C1218" i="8"/>
  <c r="E1218" i="8" s="1"/>
  <c r="C1158" i="8"/>
  <c r="E1158" i="8" s="1"/>
  <c r="C1182" i="8"/>
  <c r="E1182" i="8" s="1"/>
  <c r="C339" i="8"/>
  <c r="E339" i="8" s="1"/>
  <c r="C262" i="8"/>
  <c r="E262" i="8" s="1"/>
  <c r="C69" i="8"/>
  <c r="E69" i="8" s="1"/>
  <c r="C90" i="8"/>
  <c r="E90" i="8" s="1"/>
  <c r="C52" i="8"/>
  <c r="E52" i="8" s="1"/>
  <c r="C252" i="8"/>
  <c r="E252" i="8" s="1"/>
  <c r="C1065" i="8"/>
  <c r="E1065" i="8" s="1"/>
  <c r="C1086" i="8"/>
  <c r="E1086" i="8" s="1"/>
  <c r="C1148" i="8"/>
  <c r="E1148" i="8" s="1"/>
  <c r="C1257" i="8"/>
  <c r="E1257" i="8" s="1"/>
  <c r="C1104" i="8"/>
  <c r="E1104" i="8" s="1"/>
  <c r="C1076" i="8"/>
  <c r="E1076" i="8" s="1"/>
  <c r="C1206" i="8"/>
  <c r="E1206" i="8" s="1"/>
  <c r="C1189" i="8"/>
  <c r="E1189" i="8" s="1"/>
  <c r="C1242" i="8"/>
  <c r="E1242" i="8" s="1"/>
  <c r="C1137" i="8"/>
  <c r="E1137" i="8" s="1"/>
  <c r="C1132" i="8"/>
  <c r="E1132" i="8" s="1"/>
  <c r="C1081" i="8"/>
  <c r="E1081" i="8" s="1"/>
  <c r="C1121" i="8"/>
  <c r="E1121" i="8" s="1"/>
  <c r="C1174" i="8"/>
  <c r="E1174" i="8" s="1"/>
  <c r="C1212" i="8"/>
  <c r="E1212" i="8" s="1"/>
  <c r="C1264" i="8"/>
  <c r="E1264" i="8" s="1"/>
  <c r="C1068" i="8"/>
  <c r="E1068" i="8" s="1"/>
  <c r="C1180" i="8"/>
  <c r="E1180" i="8" s="1"/>
  <c r="C1149" i="8"/>
  <c r="E1149" i="8" s="1"/>
  <c r="C1153" i="8"/>
  <c r="E1153" i="8" s="1"/>
  <c r="C1171" i="8"/>
  <c r="E1171" i="8" s="1"/>
  <c r="C1221" i="8"/>
  <c r="E1221" i="8" s="1"/>
  <c r="C1108" i="8"/>
  <c r="E1108" i="8" s="1"/>
  <c r="C1088" i="8"/>
  <c r="E1088" i="8" s="1"/>
  <c r="C1141" i="8"/>
  <c r="E1141" i="8" s="1"/>
  <c r="C1026" i="8"/>
  <c r="E1026" i="8" s="1"/>
  <c r="C14" i="8"/>
  <c r="E14" i="8" s="1"/>
  <c r="C59" i="8"/>
  <c r="E59" i="8" s="1"/>
  <c r="C1304" i="8"/>
  <c r="E1304" i="8" s="1"/>
  <c r="C116" i="8"/>
  <c r="E116" i="8" s="1"/>
  <c r="C559" i="8"/>
  <c r="E559" i="8" s="1"/>
  <c r="C475" i="8"/>
  <c r="E475" i="8" s="1"/>
  <c r="C585" i="8"/>
  <c r="E585" i="8" s="1"/>
  <c r="C226" i="8"/>
  <c r="E226" i="8" s="1"/>
  <c r="C857" i="8"/>
  <c r="E857" i="8" s="1"/>
  <c r="C868" i="8"/>
  <c r="E868" i="8" s="1"/>
  <c r="C999" i="8"/>
  <c r="E999" i="8" s="1"/>
  <c r="C715" i="8"/>
  <c r="E715" i="8" s="1"/>
  <c r="C761" i="8"/>
  <c r="E761" i="8" s="1"/>
  <c r="C435" i="8"/>
  <c r="E435" i="8" s="1"/>
  <c r="C905" i="8"/>
  <c r="E905" i="8" s="1"/>
  <c r="C32" i="8"/>
  <c r="E32" i="8" s="1"/>
  <c r="C912" i="8"/>
  <c r="E912" i="8" s="1"/>
  <c r="C889" i="8"/>
  <c r="E889" i="8" s="1"/>
  <c r="C445" i="8"/>
  <c r="E445" i="8" s="1"/>
  <c r="C843" i="8"/>
  <c r="E843" i="8" s="1"/>
  <c r="C787" i="8"/>
  <c r="E787" i="8" s="1"/>
  <c r="C992" i="8"/>
  <c r="E992" i="8" s="1"/>
  <c r="C156" i="8"/>
  <c r="E156" i="8" s="1"/>
  <c r="C722" i="8"/>
  <c r="E722" i="8" s="1"/>
  <c r="C190" i="8"/>
  <c r="E190" i="8" s="1"/>
  <c r="C726" i="8"/>
  <c r="E726" i="8" s="1"/>
  <c r="C51" i="8"/>
  <c r="E51" i="8" s="1"/>
  <c r="C809" i="8"/>
  <c r="E809" i="8" s="1"/>
  <c r="C146" i="8"/>
  <c r="E146" i="8" s="1"/>
  <c r="C933" i="8"/>
  <c r="E933" i="8" s="1"/>
  <c r="C63" i="8"/>
  <c r="E63" i="8" s="1"/>
  <c r="C836" i="8"/>
  <c r="E836" i="8" s="1"/>
  <c r="C130" i="8"/>
  <c r="E130" i="8" s="1"/>
  <c r="C800" i="8"/>
  <c r="E800" i="8" s="1"/>
  <c r="C287" i="8"/>
  <c r="E287" i="8" s="1"/>
  <c r="C1007" i="8"/>
  <c r="E1007" i="8" s="1"/>
  <c r="C147" i="8"/>
  <c r="E147" i="8" s="1"/>
  <c r="C879" i="8"/>
  <c r="E879" i="8" s="1"/>
  <c r="C38" i="8"/>
  <c r="E38" i="8" s="1"/>
  <c r="C139" i="8"/>
  <c r="E139" i="8" s="1"/>
  <c r="C81" i="8"/>
  <c r="E81" i="8" s="1"/>
  <c r="C265" i="8"/>
  <c r="E265" i="8" s="1"/>
  <c r="C1096" i="8"/>
  <c r="E1096" i="8" s="1"/>
  <c r="C1120" i="8"/>
  <c r="E1120" i="8" s="1"/>
  <c r="C1190" i="8"/>
  <c r="E1190" i="8" s="1"/>
  <c r="C1267" i="8"/>
  <c r="E1267" i="8" s="1"/>
  <c r="C562" i="8"/>
  <c r="E562" i="8" s="1"/>
  <c r="C1027" i="8"/>
  <c r="E1027" i="8" s="1"/>
  <c r="C1276" i="8"/>
  <c r="E1276" i="8" s="1"/>
  <c r="C1258" i="8"/>
  <c r="E1258" i="8" s="1"/>
  <c r="C1249" i="8"/>
  <c r="E1249" i="8" s="1"/>
  <c r="C1204" i="8"/>
  <c r="E1204" i="8" s="1"/>
  <c r="C1294" i="8"/>
  <c r="E1294" i="8" s="1"/>
  <c r="C871" i="8"/>
  <c r="E871" i="8" s="1"/>
  <c r="C597" i="8"/>
  <c r="E597" i="8" s="1"/>
  <c r="C88" i="8"/>
  <c r="E88" i="8" s="1"/>
  <c r="C1219" i="8"/>
  <c r="E1219" i="8" s="1"/>
  <c r="C78" i="8"/>
  <c r="E78" i="8" s="1"/>
  <c r="C1250" i="8"/>
  <c r="E1250" i="8" s="1"/>
  <c r="C299" i="8"/>
  <c r="E299" i="8" s="1"/>
  <c r="C1069" i="8"/>
  <c r="E1069" i="8" s="1"/>
  <c r="C250" i="8"/>
  <c r="E250" i="8" s="1"/>
  <c r="C1112" i="8"/>
  <c r="E1112" i="8" s="1"/>
  <c r="C166" i="8"/>
  <c r="E166" i="8" s="1"/>
  <c r="C378" i="8"/>
  <c r="E378" i="8" s="1"/>
  <c r="C241" i="8"/>
  <c r="E241" i="8" s="1"/>
  <c r="C621" i="8"/>
  <c r="E621" i="8" s="1"/>
  <c r="C65" i="8"/>
  <c r="E65" i="8" s="1"/>
  <c r="C394" i="8"/>
  <c r="E394" i="8" s="1"/>
  <c r="C158" i="8"/>
  <c r="E158" i="8" s="1"/>
  <c r="C569" i="8"/>
  <c r="E569" i="8" s="1"/>
  <c r="C84" i="8"/>
  <c r="E84" i="8" s="1"/>
  <c r="C1256" i="8"/>
  <c r="E1256" i="8" s="1"/>
  <c r="C153" i="8"/>
  <c r="E153" i="8" s="1"/>
  <c r="C1176" i="8"/>
  <c r="E1176" i="8" s="1"/>
  <c r="C181" i="8"/>
  <c r="E181" i="8" s="1"/>
  <c r="C1301" i="8"/>
  <c r="E1301" i="8" s="1"/>
  <c r="C303" i="8"/>
  <c r="E303" i="8" s="1"/>
  <c r="C1070" i="8"/>
  <c r="E1070" i="8" s="1"/>
  <c r="C94" i="8"/>
  <c r="E94" i="8" s="1"/>
  <c r="C8" i="8"/>
  <c r="E8" i="8" s="1"/>
  <c r="C602" i="8"/>
  <c r="E602" i="8" s="1"/>
  <c r="C18" i="8"/>
  <c r="E18" i="8" s="1"/>
  <c r="C607" i="8"/>
  <c r="E607" i="8" s="1"/>
  <c r="C39" i="8"/>
  <c r="E39" i="8" s="1"/>
  <c r="C1207" i="8"/>
  <c r="E1207" i="8" s="1"/>
  <c r="C231" i="8"/>
  <c r="E231" i="8" s="1"/>
  <c r="C859" i="8"/>
  <c r="E859" i="8" s="1"/>
  <c r="C1164" i="8"/>
  <c r="E1164" i="8" s="1"/>
  <c r="C6" i="8"/>
  <c r="E6" i="8" s="1"/>
  <c r="C1061" i="8"/>
  <c r="E1061" i="8" s="1"/>
  <c r="C239" i="8"/>
  <c r="E239" i="8" s="1"/>
  <c r="C1090" i="8"/>
  <c r="E1090" i="8" s="1"/>
  <c r="C1011" i="8"/>
  <c r="E1011" i="8" s="1"/>
  <c r="C1228" i="8"/>
  <c r="E1228" i="8" s="1"/>
  <c r="C542" i="8"/>
  <c r="E542" i="8" s="1"/>
  <c r="C1100" i="8"/>
  <c r="E1100" i="8" s="1"/>
  <c r="C1272" i="8"/>
  <c r="E1272" i="8" s="1"/>
  <c r="C1293" i="8"/>
  <c r="E1293" i="8" s="1"/>
  <c r="C1173" i="8"/>
  <c r="E1173" i="8" s="1"/>
  <c r="C1223" i="8"/>
  <c r="E1223" i="8" s="1"/>
  <c r="C1214" i="8"/>
  <c r="E1214" i="8" s="1"/>
  <c r="C1030" i="8"/>
  <c r="E1030" i="8" s="1"/>
  <c r="C1213" i="8"/>
  <c r="E1213" i="8" s="1"/>
  <c r="C907" i="8"/>
  <c r="E907" i="8" s="1"/>
  <c r="C1147" i="8"/>
  <c r="E1147" i="8" s="1"/>
  <c r="C1031" i="8"/>
  <c r="E1031" i="8" s="1"/>
  <c r="C1270" i="8"/>
  <c r="E1270" i="8" s="1"/>
  <c r="C894" i="8"/>
  <c r="E894" i="8" s="1"/>
  <c r="C12" i="8"/>
  <c r="E12" i="8" s="1"/>
  <c r="C1172" i="8"/>
  <c r="E1172" i="8" s="1"/>
  <c r="C773" i="8"/>
  <c r="E773" i="8" s="1"/>
  <c r="C1220" i="8"/>
  <c r="E1220" i="8" s="1"/>
  <c r="C746" i="8"/>
  <c r="E746" i="8" s="1"/>
  <c r="C1198" i="8"/>
  <c r="E1198" i="8" s="1"/>
  <c r="C1181" i="8"/>
  <c r="E1181" i="8" s="1"/>
  <c r="C1159" i="8"/>
  <c r="E1159" i="8" s="1"/>
  <c r="C1239" i="8"/>
  <c r="E1239" i="8" s="1"/>
  <c r="C1193" i="8"/>
  <c r="E1193" i="8" s="1"/>
  <c r="C993" i="8"/>
  <c r="E993" i="8" s="1"/>
  <c r="C1094" i="8"/>
  <c r="E1094" i="8" s="1"/>
  <c r="C885" i="8"/>
  <c r="E885" i="8" s="1"/>
  <c r="C1102" i="8"/>
  <c r="E1102" i="8" s="1"/>
  <c r="C1139" i="8"/>
  <c r="E1139" i="8" s="1"/>
  <c r="C391" i="8"/>
  <c r="E391" i="8" s="1"/>
  <c r="C1231" i="8"/>
  <c r="E1231" i="8" s="1"/>
  <c r="C623" i="8"/>
  <c r="E623" i="8" s="1"/>
  <c r="C1233" i="8"/>
  <c r="E1233" i="8" s="1"/>
  <c r="C506" i="8"/>
  <c r="E506" i="8" s="1"/>
  <c r="C1161" i="8"/>
  <c r="E1161" i="8" s="1"/>
  <c r="C388" i="8"/>
  <c r="E388" i="8" s="1"/>
  <c r="C357" i="8"/>
  <c r="E357" i="8" s="1"/>
  <c r="C1236" i="8"/>
  <c r="E1236" i="8" s="1"/>
  <c r="C618" i="8"/>
  <c r="E618" i="8" s="1"/>
  <c r="C1252" i="8"/>
  <c r="E1252" i="8" s="1"/>
  <c r="C427" i="8"/>
  <c r="E427" i="8" s="1"/>
  <c r="C1285" i="8"/>
  <c r="E1285" i="8" s="1"/>
  <c r="C578" i="8"/>
  <c r="E578" i="8" s="1"/>
  <c r="C1071" i="8"/>
  <c r="E1071" i="8" s="1"/>
  <c r="C548" i="8"/>
  <c r="E548" i="8" s="1"/>
  <c r="C1201" i="8"/>
  <c r="E1201" i="8" s="1"/>
  <c r="C469" i="8"/>
  <c r="E469" i="8" s="1"/>
  <c r="C1077" i="8"/>
  <c r="E1077" i="8" s="1"/>
  <c r="C398" i="8"/>
  <c r="E398" i="8" s="1"/>
  <c r="C1113" i="8"/>
  <c r="E1113" i="8" s="1"/>
  <c r="C456" i="8"/>
  <c r="E456" i="8" s="1"/>
  <c r="C1262" i="8"/>
  <c r="E1262" i="8" s="1"/>
  <c r="C361" i="8"/>
  <c r="E361" i="8" s="1"/>
  <c r="C1078" i="8"/>
  <c r="E1078" i="8" s="1"/>
  <c r="C1299" i="8"/>
  <c r="E1299" i="8" s="1"/>
  <c r="C1288" i="8"/>
  <c r="E1288" i="8" s="1"/>
  <c r="C783" i="8"/>
  <c r="E783" i="8" s="1"/>
  <c r="C1273" i="8"/>
  <c r="E1273" i="8" s="1"/>
  <c r="C1282" i="8"/>
  <c r="E1282" i="8" s="1"/>
  <c r="C1087" i="8"/>
  <c r="E1087" i="8" s="1"/>
  <c r="C1144" i="8"/>
  <c r="E1144" i="8" s="1"/>
  <c r="C1067" i="8"/>
  <c r="E1067" i="8" s="1"/>
  <c r="C235" i="8"/>
  <c r="E235" i="8" s="1"/>
  <c r="C1080" i="8"/>
  <c r="E1080" i="8" s="1"/>
  <c r="C1203" i="8"/>
  <c r="E1203" i="8" s="1"/>
  <c r="C1188" i="8"/>
  <c r="E1188" i="8" s="1"/>
  <c r="C1117" i="8"/>
  <c r="E1117" i="8" s="1"/>
  <c r="C1099" i="8"/>
  <c r="E1099" i="8" s="1"/>
  <c r="C1263" i="8"/>
  <c r="E1263" i="8" s="1"/>
  <c r="C1156" i="8"/>
  <c r="E1156" i="8" s="1"/>
  <c r="C1303" i="8"/>
  <c r="E1303" i="8" s="1"/>
  <c r="C1095" i="8"/>
  <c r="E1095" i="8" s="1"/>
  <c r="C1275" i="8"/>
  <c r="E1275" i="8" s="1"/>
  <c r="C1079" i="8"/>
  <c r="E1079" i="8" s="1"/>
  <c r="C1136" i="8"/>
  <c r="E1136" i="8" s="1"/>
  <c r="C413" i="8"/>
  <c r="E413" i="8" s="1"/>
  <c r="C1253" i="8"/>
  <c r="E1253" i="8" s="1"/>
  <c r="C1151" i="8"/>
  <c r="E1151" i="8" s="1"/>
  <c r="C1217" i="8"/>
  <c r="E1217" i="8" s="1"/>
  <c r="C1152" i="8"/>
  <c r="E1152" i="8" s="1"/>
  <c r="C1125" i="8"/>
  <c r="E1125" i="8" s="1"/>
  <c r="C1222" i="8"/>
  <c r="E1222" i="8" s="1"/>
  <c r="C1226" i="8"/>
  <c r="E1226" i="8" s="1"/>
  <c r="C1192" i="8"/>
  <c r="E1192" i="8" s="1"/>
  <c r="C739" i="8"/>
  <c r="E739" i="8" s="1"/>
  <c r="C1235" i="8"/>
  <c r="E1235" i="8" s="1"/>
  <c r="C1092" i="8"/>
  <c r="E1092" i="8" s="1"/>
  <c r="C356" i="8"/>
  <c r="E356" i="8" s="1"/>
  <c r="C571" i="8"/>
  <c r="E571" i="8" s="1"/>
  <c r="C572" i="8"/>
  <c r="E572" i="8" s="1"/>
  <c r="C509" i="8"/>
  <c r="E509" i="8" s="1"/>
  <c r="C516" i="8"/>
  <c r="E516" i="8" s="1"/>
  <c r="C502" i="8"/>
  <c r="E502" i="8" s="1"/>
  <c r="C99" i="8"/>
  <c r="E99" i="8" s="1"/>
  <c r="C17" i="8"/>
  <c r="E17" i="8" s="1"/>
  <c r="C335" i="8"/>
  <c r="E335" i="8" s="1"/>
  <c r="C193" i="8"/>
  <c r="E193" i="8" s="1"/>
  <c r="C296" i="8"/>
  <c r="E296" i="8" s="1"/>
  <c r="C246" i="8"/>
  <c r="E246" i="8" s="1"/>
  <c r="C188" i="8"/>
  <c r="E188" i="8" s="1"/>
  <c r="C93" i="8"/>
  <c r="E93" i="8" s="1"/>
  <c r="C64" i="8"/>
  <c r="E64" i="8" s="1"/>
  <c r="C263" i="8"/>
  <c r="E263" i="8" s="1"/>
  <c r="C21" i="8"/>
  <c r="E21" i="8" s="1"/>
  <c r="C979" i="8"/>
  <c r="E979" i="8" s="1"/>
  <c r="C785" i="8"/>
  <c r="E785" i="8" s="1"/>
  <c r="C434" i="8"/>
  <c r="E434" i="8" s="1"/>
  <c r="C1032" i="8"/>
  <c r="E1032" i="8" s="1"/>
  <c r="C371" i="8"/>
  <c r="E371" i="8" s="1"/>
  <c r="C775" i="8"/>
  <c r="E775" i="8" s="1"/>
  <c r="C366" i="8"/>
  <c r="E366" i="8" s="1"/>
  <c r="C595" i="8"/>
  <c r="E595" i="8" s="1"/>
  <c r="C551" i="8"/>
  <c r="E551" i="8" s="1"/>
  <c r="C462" i="8"/>
  <c r="E462" i="8" s="1"/>
  <c r="C452" i="8"/>
  <c r="E452" i="8" s="1"/>
  <c r="C913" i="8"/>
  <c r="E913" i="8" s="1"/>
  <c r="C533" i="8"/>
  <c r="E533" i="8" s="1"/>
  <c r="C850" i="8"/>
  <c r="E850" i="8" s="1"/>
  <c r="C614" i="8"/>
  <c r="E614" i="8" s="1"/>
  <c r="C825" i="8"/>
  <c r="E825" i="8" s="1"/>
  <c r="C511" i="8"/>
  <c r="E511" i="8" s="1"/>
  <c r="C714" i="8"/>
  <c r="E714" i="8" s="1"/>
  <c r="C464" i="8"/>
  <c r="E464" i="8" s="1"/>
  <c r="C964" i="8"/>
  <c r="E964" i="8" s="1"/>
  <c r="C543" i="8"/>
  <c r="E543" i="8" s="1"/>
  <c r="C917" i="8"/>
  <c r="E917" i="8" s="1"/>
  <c r="C422" i="8"/>
  <c r="E422" i="8" s="1"/>
  <c r="C929" i="8"/>
  <c r="E929" i="8" s="1"/>
  <c r="C973" i="8"/>
  <c r="E973" i="8" s="1"/>
  <c r="C861" i="8"/>
  <c r="E861" i="8" s="1"/>
  <c r="C903" i="8"/>
  <c r="E903" i="8" s="1"/>
  <c r="C865" i="8"/>
  <c r="E865" i="8" s="1"/>
  <c r="C806" i="8"/>
  <c r="E806" i="8" s="1"/>
  <c r="C848" i="8"/>
  <c r="E848" i="8" s="1"/>
  <c r="C708" i="8"/>
  <c r="E708" i="8" s="1"/>
  <c r="C1019" i="8"/>
  <c r="E1019" i="8" s="1"/>
  <c r="C938" i="8"/>
  <c r="E938" i="8" s="1"/>
  <c r="C947" i="8"/>
  <c r="E947" i="8" s="1"/>
  <c r="C747" i="8"/>
  <c r="E747" i="8" s="1"/>
  <c r="C821" i="8"/>
  <c r="E821" i="8" s="1"/>
  <c r="C249" i="8"/>
  <c r="E249" i="8" s="1"/>
  <c r="C154" i="8"/>
  <c r="E154" i="8" s="1"/>
  <c r="C1133" i="8"/>
  <c r="E1133" i="8" s="1"/>
  <c r="C209" i="8"/>
  <c r="E209" i="8" s="1"/>
  <c r="C444" i="8"/>
  <c r="E444" i="8" s="1"/>
  <c r="C386" i="8"/>
  <c r="E386" i="8" s="1"/>
  <c r="C140" i="8"/>
  <c r="E140" i="8" s="1"/>
  <c r="C1227" i="8"/>
  <c r="E1227" i="8" s="1"/>
  <c r="C350" i="8"/>
  <c r="E350" i="8" s="1"/>
  <c r="C211" i="8"/>
  <c r="E211" i="8" s="1"/>
  <c r="C56" i="8"/>
  <c r="E56" i="8" s="1"/>
  <c r="C269" i="8"/>
  <c r="E269" i="8" s="1"/>
  <c r="C92" i="8"/>
  <c r="E92" i="8" s="1"/>
  <c r="C76" i="8"/>
  <c r="E76" i="8" s="1"/>
  <c r="C157" i="8"/>
  <c r="E157" i="8" s="1"/>
  <c r="C7" i="8"/>
  <c r="E7" i="8" s="1"/>
  <c r="C42" i="8"/>
  <c r="E42" i="8" s="1"/>
  <c r="C19" i="8"/>
  <c r="E19" i="8" s="1"/>
  <c r="C283" i="8"/>
  <c r="E283" i="8" s="1"/>
  <c r="C9" i="8"/>
  <c r="E9" i="8" s="1"/>
  <c r="C36" i="8"/>
  <c r="E36" i="8" s="1"/>
  <c r="C33" i="8"/>
  <c r="E33" i="8" s="1"/>
  <c r="C16" i="8"/>
  <c r="E16" i="8" s="1"/>
  <c r="C328" i="8"/>
  <c r="E328" i="8" s="1"/>
  <c r="C713" i="8"/>
  <c r="E713" i="8" s="1"/>
  <c r="C897" i="8"/>
  <c r="E897" i="8" s="1"/>
  <c r="C968" i="8"/>
  <c r="E968" i="8" s="1"/>
  <c r="C1035" i="8"/>
  <c r="E1035" i="8" s="1"/>
  <c r="C915" i="8"/>
  <c r="E915" i="8" s="1"/>
  <c r="C928" i="8"/>
  <c r="E928" i="8" s="1"/>
  <c r="C882" i="8"/>
  <c r="E882" i="8" s="1"/>
  <c r="C842" i="8"/>
  <c r="E842" i="8" s="1"/>
  <c r="C808" i="8"/>
  <c r="E808" i="8" s="1"/>
  <c r="C831" i="8"/>
  <c r="E831" i="8" s="1"/>
  <c r="C724" i="8"/>
  <c r="E724" i="8" s="1"/>
  <c r="C1036" i="8"/>
  <c r="E1036" i="8" s="1"/>
  <c r="C1029" i="8"/>
  <c r="E1029" i="8" s="1"/>
  <c r="C955" i="8"/>
  <c r="E955" i="8" s="1"/>
  <c r="C914" i="8"/>
  <c r="E914" i="8" s="1"/>
  <c r="C888" i="8"/>
  <c r="E888" i="8" s="1"/>
  <c r="C904" i="8"/>
  <c r="E904" i="8" s="1"/>
  <c r="C898" i="8"/>
  <c r="E898" i="8" s="1"/>
  <c r="C744" i="8"/>
  <c r="E744" i="8" s="1"/>
  <c r="C874" i="8"/>
  <c r="E874" i="8" s="1"/>
  <c r="C34" i="8"/>
  <c r="E34" i="8" s="1"/>
  <c r="C772" i="8"/>
  <c r="E772" i="8" s="1"/>
  <c r="C172" i="8"/>
  <c r="E172" i="8" s="1"/>
  <c r="C709" i="8"/>
  <c r="E709" i="8" s="1"/>
  <c r="C823" i="8"/>
  <c r="E823" i="8" s="1"/>
  <c r="C851" i="8"/>
  <c r="E851" i="8" s="1"/>
  <c r="C1013" i="8"/>
  <c r="E1013" i="8" s="1"/>
  <c r="C967" i="8"/>
  <c r="E967" i="8" s="1"/>
  <c r="C752" i="8"/>
  <c r="E752" i="8" s="1"/>
  <c r="C44" i="8"/>
  <c r="E44" i="8" s="1"/>
  <c r="C111" i="8"/>
  <c r="E111" i="8" s="1"/>
  <c r="C308" i="8"/>
  <c r="E308" i="8" s="1"/>
  <c r="C419" i="8"/>
  <c r="E419" i="8" s="1"/>
  <c r="C26" i="8"/>
  <c r="E26" i="8" s="1"/>
  <c r="C417" i="8"/>
  <c r="E417" i="8" s="1"/>
  <c r="C31" i="8"/>
  <c r="E31" i="8" s="1"/>
  <c r="C552" i="8"/>
  <c r="E552" i="8" s="1"/>
  <c r="C480" i="8"/>
  <c r="E480" i="8" s="1"/>
  <c r="C401" i="8"/>
  <c r="E401" i="8" s="1"/>
  <c r="C455" i="8"/>
  <c r="E455" i="8" s="1"/>
  <c r="C372" i="8"/>
  <c r="E372" i="8" s="1"/>
  <c r="C1208" i="8"/>
  <c r="E1208" i="8" s="1"/>
  <c r="C1265" i="8"/>
  <c r="E1265" i="8" s="1"/>
  <c r="C1234" i="8"/>
  <c r="E1234" i="8" s="1"/>
  <c r="C829" i="8"/>
  <c r="E829" i="8" s="1"/>
  <c r="C815" i="8"/>
  <c r="E815" i="8" s="1"/>
  <c r="C318" i="8"/>
  <c r="E318" i="8" s="1"/>
  <c r="C212" i="8"/>
  <c r="E212" i="8" s="1"/>
  <c r="C160" i="8"/>
  <c r="E160" i="8" s="1"/>
  <c r="C150" i="8"/>
  <c r="E150" i="8" s="1"/>
  <c r="C329" i="8"/>
  <c r="E329" i="8" s="1"/>
  <c r="C204" i="8"/>
  <c r="E204" i="8" s="1"/>
  <c r="C137" i="8"/>
  <c r="E137" i="8" s="1"/>
  <c r="C813" i="8"/>
  <c r="E813" i="8" s="1"/>
  <c r="C936" i="8"/>
  <c r="E936" i="8" s="1"/>
  <c r="C1177" i="8"/>
  <c r="E1177" i="8" s="1"/>
  <c r="C1169" i="8"/>
  <c r="E1169" i="8" s="1"/>
  <c r="C1289" i="8"/>
  <c r="E1289" i="8" s="1"/>
  <c r="C782" i="8"/>
  <c r="E782" i="8" s="1"/>
  <c r="C1093" i="8"/>
  <c r="E1093" i="8" s="1"/>
  <c r="C306" i="8"/>
  <c r="E306" i="8" s="1"/>
  <c r="C46" i="8"/>
  <c r="E46" i="8" s="1"/>
  <c r="C838" i="8"/>
  <c r="E838" i="8" s="1"/>
  <c r="C274" i="8"/>
  <c r="E274" i="8" s="1"/>
  <c r="C1145" i="8"/>
  <c r="E1145" i="8" s="1"/>
  <c r="C175" i="8"/>
  <c r="E175" i="8" s="1"/>
  <c r="C1157" i="8"/>
  <c r="E1157" i="8" s="1"/>
  <c r="C127" i="8"/>
  <c r="E127" i="8" s="1"/>
  <c r="C1255" i="8"/>
  <c r="E1255" i="8" s="1"/>
  <c r="C351" i="8"/>
  <c r="E351" i="8" s="1"/>
  <c r="C104" i="8"/>
  <c r="E104" i="8" s="1"/>
  <c r="C117" i="8"/>
  <c r="E117" i="8" s="1"/>
  <c r="C101" i="8"/>
  <c r="E101" i="8" s="1"/>
  <c r="C70" i="8"/>
  <c r="E70" i="8" s="1"/>
  <c r="C229" i="8"/>
  <c r="E229" i="8" s="1"/>
  <c r="C1055" i="8"/>
  <c r="E1055" i="8" s="1"/>
  <c r="C289" i="8"/>
  <c r="E289" i="8" s="1"/>
  <c r="C41" i="8"/>
  <c r="E41" i="8" s="1"/>
  <c r="C286" i="8"/>
  <c r="E286" i="8" s="1"/>
  <c r="C60" i="8"/>
  <c r="E60" i="8" s="1"/>
  <c r="C275" i="8"/>
  <c r="E275" i="8" s="1"/>
  <c r="C285" i="8"/>
  <c r="E285" i="8" s="1"/>
  <c r="C935" i="8"/>
  <c r="E935" i="8" s="1"/>
  <c r="C281" i="8"/>
  <c r="E281" i="8" s="1"/>
  <c r="C1097" i="8"/>
  <c r="E1097" i="8" s="1"/>
  <c r="C22" i="8"/>
  <c r="E22" i="8" s="1"/>
  <c r="C1165" i="8"/>
  <c r="E1165" i="8" s="1"/>
  <c r="C290" i="8"/>
  <c r="E290" i="8" s="1"/>
  <c r="C106" i="8"/>
  <c r="E106" i="8" s="1"/>
  <c r="C224" i="8"/>
  <c r="E224" i="8" s="1"/>
  <c r="C271" i="8"/>
  <c r="E271" i="8" s="1"/>
  <c r="C28" i="8"/>
  <c r="E28" i="8" s="1"/>
  <c r="C321" i="8"/>
  <c r="E321" i="8" s="1"/>
  <c r="C891" i="8"/>
  <c r="E891" i="8" s="1"/>
  <c r="C352" i="8"/>
  <c r="E352" i="8" s="1"/>
  <c r="C756" i="8"/>
  <c r="E756" i="8" s="1"/>
  <c r="C170" i="8"/>
  <c r="E170" i="8" s="1"/>
  <c r="C799" i="8"/>
  <c r="E799" i="8" s="1"/>
  <c r="C58" i="8"/>
  <c r="E58" i="8" s="1"/>
  <c r="C1001" i="8"/>
  <c r="E1001" i="8" s="1"/>
  <c r="C245" i="8"/>
  <c r="E245" i="8" s="1"/>
  <c r="C107" i="8"/>
  <c r="E107" i="8" s="1"/>
  <c r="C115" i="8"/>
  <c r="E115" i="8" s="1"/>
  <c r="C532" i="8"/>
  <c r="E532" i="8" s="1"/>
  <c r="C253" i="8"/>
  <c r="E253" i="8" s="1"/>
  <c r="C615" i="8"/>
  <c r="E615" i="8" s="1"/>
  <c r="C5" i="8"/>
  <c r="E5" i="8" s="1"/>
  <c r="C454" i="8"/>
  <c r="E454" i="8" s="1"/>
  <c r="C370" i="8"/>
  <c r="E370" i="8" s="1"/>
  <c r="C561" i="8"/>
  <c r="E561" i="8" s="1"/>
  <c r="C855" i="8"/>
  <c r="E855" i="8" s="1"/>
  <c r="C951" i="8"/>
  <c r="E951" i="8" s="1"/>
  <c r="C995" i="8"/>
  <c r="E995" i="8" s="1"/>
  <c r="C830" i="8"/>
  <c r="E830" i="8" s="1"/>
  <c r="C982" i="8"/>
  <c r="E982" i="8" s="1"/>
  <c r="C319" i="8"/>
  <c r="E319" i="8" s="1"/>
  <c r="C96" i="8"/>
  <c r="E96" i="8" s="1"/>
  <c r="C182" i="8"/>
  <c r="E182" i="8" s="1"/>
  <c r="C316" i="8"/>
  <c r="E316" i="8" s="1"/>
  <c r="C131" i="8"/>
  <c r="E131" i="8" s="1"/>
  <c r="C155" i="8"/>
  <c r="E155" i="8" s="1"/>
  <c r="C208" i="8"/>
  <c r="E208" i="8" s="1"/>
  <c r="C425" i="8"/>
  <c r="E425" i="8" s="1"/>
  <c r="C478" i="8"/>
  <c r="E478" i="8" s="1"/>
  <c r="C465" i="8"/>
  <c r="E465" i="8" s="1"/>
  <c r="C520" i="8"/>
  <c r="E520" i="8" s="1"/>
  <c r="C443" i="8"/>
  <c r="E443" i="8" s="1"/>
  <c r="C418" i="8"/>
  <c r="E418" i="8" s="1"/>
  <c r="C1116" i="8"/>
  <c r="E1116" i="8" s="1"/>
  <c r="C1154" i="8"/>
  <c r="E1154" i="8" s="1"/>
  <c r="C1106" i="8"/>
  <c r="E1106" i="8" s="1"/>
  <c r="C1243" i="8"/>
  <c r="E1243" i="8" s="1"/>
  <c r="C795" i="8"/>
  <c r="E795" i="8" s="1"/>
  <c r="C68" i="8"/>
  <c r="E68" i="8" s="1"/>
  <c r="C721" i="8"/>
  <c r="E721" i="8" s="1"/>
  <c r="C1215" i="8"/>
  <c r="E1215" i="8" s="1"/>
  <c r="C237" i="8"/>
  <c r="E237" i="8" s="1"/>
  <c r="C953" i="8"/>
  <c r="E953" i="8" s="1"/>
  <c r="C1184" i="8"/>
  <c r="E1184" i="8" s="1"/>
  <c r="C742" i="8"/>
  <c r="E742" i="8" s="1"/>
  <c r="C1300" i="8"/>
  <c r="E1300" i="8" s="1"/>
  <c r="C13" i="8"/>
  <c r="E13" i="8" s="1"/>
  <c r="C499" i="8"/>
  <c r="E499" i="8" s="1"/>
  <c r="C989" i="8"/>
  <c r="E989" i="8" s="1"/>
  <c r="C1245" i="8"/>
  <c r="E1245" i="8" s="1"/>
  <c r="C120" i="8"/>
  <c r="E120" i="8" s="1"/>
  <c r="C970" i="8"/>
  <c r="E970" i="8" s="1"/>
  <c r="C812" i="8"/>
  <c r="E812" i="8" s="1"/>
  <c r="C811" i="8"/>
  <c r="E811" i="8" s="1"/>
  <c r="C451" i="8"/>
  <c r="E451" i="8" s="1"/>
  <c r="C819" i="8"/>
  <c r="E819" i="8" s="1"/>
  <c r="C441" i="8"/>
  <c r="E441" i="8" s="1"/>
  <c r="C712" i="8"/>
  <c r="E712" i="8" s="1"/>
  <c r="C883" i="8"/>
  <c r="E883" i="8" s="1"/>
  <c r="C537" i="8"/>
  <c r="E537" i="8" s="1"/>
  <c r="C1083" i="8"/>
  <c r="E1083" i="8" s="1"/>
  <c r="C459" i="8"/>
  <c r="E459" i="8" s="1"/>
  <c r="C273" i="8"/>
  <c r="E273" i="8" s="1"/>
  <c r="C1268" i="8"/>
  <c r="E1268" i="8" s="1"/>
  <c r="C278" i="8"/>
  <c r="E278" i="8" s="1"/>
  <c r="C1271" i="8"/>
  <c r="E1271" i="8" s="1"/>
  <c r="C536" i="8"/>
  <c r="E536" i="8" s="1"/>
  <c r="C1280" i="8"/>
  <c r="E1280" i="8" s="1"/>
  <c r="C549" i="8"/>
  <c r="E549" i="8" s="1"/>
  <c r="C731" i="8"/>
  <c r="E731" i="8" s="1"/>
  <c r="C1251" i="8"/>
  <c r="E1251" i="8" s="1"/>
  <c r="C719" i="8"/>
  <c r="E719" i="8" s="1"/>
  <c r="C1197" i="8"/>
  <c r="E1197" i="8" s="1"/>
  <c r="C873" i="8"/>
  <c r="E873" i="8" s="1"/>
  <c r="C1074" i="8"/>
  <c r="E1074" i="8" s="1"/>
  <c r="C487" i="8"/>
  <c r="E487" i="8" s="1"/>
  <c r="C858" i="8"/>
  <c r="E858" i="8" s="1"/>
  <c r="C1196" i="8"/>
  <c r="E1196" i="8" s="1"/>
  <c r="C485" i="8"/>
  <c r="E485" i="8" s="1"/>
  <c r="C837" i="8"/>
  <c r="E837" i="8" s="1"/>
  <c r="C1073" i="8"/>
  <c r="E1073" i="8" s="1"/>
  <c r="C138" i="8"/>
  <c r="E138" i="8" s="1"/>
  <c r="C546" i="8"/>
  <c r="E546" i="8" s="1"/>
  <c r="C136" i="8"/>
  <c r="E136" i="8" s="1"/>
  <c r="C1082" i="8"/>
  <c r="E1082" i="8" s="1"/>
  <c r="C79" i="8"/>
  <c r="E79" i="8" s="1"/>
  <c r="C382" i="8"/>
  <c r="E382" i="8" s="1"/>
  <c r="C260" i="8"/>
  <c r="E260" i="8" s="1"/>
  <c r="C534" i="8"/>
  <c r="E534" i="8" s="1"/>
  <c r="C593" i="8"/>
  <c r="E593" i="8" s="1"/>
  <c r="C312" i="8"/>
  <c r="E312" i="8" s="1"/>
  <c r="C159" i="8"/>
  <c r="E159" i="8" s="1"/>
  <c r="C939" i="8"/>
  <c r="E939" i="8" s="1"/>
  <c r="C198" i="8"/>
  <c r="E198" i="8" s="1"/>
  <c r="C908" i="8"/>
  <c r="E908" i="8" s="1"/>
  <c r="C997" i="8"/>
  <c r="E997" i="8" s="1"/>
  <c r="C169" i="8"/>
  <c r="E169" i="8" s="1"/>
  <c r="C801" i="8"/>
  <c r="E801" i="8" s="1"/>
  <c r="C962" i="8"/>
  <c r="E962" i="8" s="1"/>
  <c r="C943" i="8"/>
  <c r="E943" i="8" s="1"/>
  <c r="C1283" i="8"/>
  <c r="E1283" i="8" s="1"/>
  <c r="C1023" i="8"/>
  <c r="E1023" i="8" s="1"/>
  <c r="C1129" i="8"/>
  <c r="E1129" i="8" s="1"/>
  <c r="C853" i="8"/>
  <c r="E853" i="8" s="1"/>
  <c r="C1266" i="8"/>
  <c r="E1266" i="8" s="1"/>
  <c r="C777" i="8"/>
  <c r="E777" i="8" s="1"/>
  <c r="C307" i="8"/>
  <c r="E307" i="8" s="1"/>
  <c r="C1060" i="8"/>
  <c r="E1060" i="8" s="1"/>
  <c r="C232" i="8"/>
  <c r="E232" i="8" s="1"/>
  <c r="C48" i="8"/>
  <c r="E48" i="8" s="1"/>
  <c r="C195" i="8"/>
  <c r="E195" i="8" s="1"/>
  <c r="C395" i="8"/>
  <c r="E395" i="8" s="1"/>
  <c r="C592" i="8"/>
  <c r="E592" i="8" s="1"/>
  <c r="C430" i="8"/>
  <c r="E430" i="8" s="1"/>
  <c r="C753" i="8"/>
  <c r="E753" i="8" s="1"/>
  <c r="C393" i="8"/>
  <c r="E393" i="8" s="1"/>
  <c r="C996" i="8"/>
  <c r="E996" i="8" s="1"/>
  <c r="C421" i="8"/>
  <c r="E421" i="8" s="1"/>
  <c r="C225" i="8"/>
  <c r="E225" i="8" s="1"/>
  <c r="C527" i="8"/>
  <c r="E527" i="8" s="1"/>
  <c r="C575" i="8"/>
  <c r="E575" i="8" s="1"/>
  <c r="C375" i="8"/>
  <c r="E375" i="8" s="1"/>
  <c r="C622" i="8"/>
  <c r="E622" i="8" s="1"/>
  <c r="C609" i="8"/>
  <c r="E609" i="8" s="1"/>
  <c r="C606" i="8"/>
  <c r="E606" i="8" s="1"/>
  <c r="C526" i="8"/>
  <c r="E526" i="8" s="1"/>
  <c r="C918" i="8"/>
  <c r="E918" i="8" s="1"/>
  <c r="C420" i="8"/>
  <c r="E420" i="8" s="1"/>
  <c r="C884" i="8"/>
  <c r="E884" i="8" s="1"/>
  <c r="C406" i="8"/>
  <c r="E406" i="8" s="1"/>
  <c r="C619" i="8"/>
  <c r="E619" i="8" s="1"/>
  <c r="C940" i="8"/>
  <c r="E940" i="8" s="1"/>
  <c r="C612" i="8"/>
  <c r="E612" i="8" s="1"/>
  <c r="C750" i="8"/>
  <c r="E750" i="8" s="1"/>
  <c r="C423" i="8"/>
  <c r="E423" i="8" s="1"/>
  <c r="C292" i="8"/>
  <c r="E292" i="8" s="1"/>
  <c r="C186" i="8"/>
  <c r="E186" i="8" s="1"/>
  <c r="C210" i="8"/>
  <c r="E210" i="8" s="1"/>
  <c r="C322" i="8"/>
  <c r="E322" i="8" s="1"/>
  <c r="C207" i="8"/>
  <c r="E207" i="8" s="1"/>
  <c r="C330" i="8"/>
  <c r="E330" i="8" s="1"/>
  <c r="C1008" i="8"/>
  <c r="E1008" i="8" s="1"/>
  <c r="C347" i="8"/>
  <c r="E347" i="8" s="1"/>
  <c r="C886" i="8"/>
  <c r="E886" i="8" s="1"/>
  <c r="C71" i="8"/>
  <c r="E71" i="8" s="1"/>
  <c r="C987" i="8"/>
  <c r="E987" i="8" s="1"/>
  <c r="C184" i="8"/>
  <c r="E184" i="8" s="1"/>
  <c r="C725" i="8"/>
  <c r="E725" i="8" s="1"/>
  <c r="C196" i="8"/>
  <c r="E196" i="8" s="1"/>
  <c r="C984" i="8"/>
  <c r="E984" i="8" s="1"/>
  <c r="C200" i="8"/>
  <c r="E200" i="8" s="1"/>
  <c r="C279" i="8"/>
  <c r="E279" i="8" s="1"/>
  <c r="C129" i="8"/>
  <c r="E129" i="8" s="1"/>
  <c r="C61" i="8"/>
  <c r="E61" i="8" s="1"/>
  <c r="C183" i="8"/>
  <c r="E183" i="8" s="1"/>
  <c r="C218" i="8"/>
  <c r="E218" i="8" s="1"/>
  <c r="C192" i="8"/>
  <c r="E192" i="8" s="1"/>
  <c r="C490" i="8"/>
  <c r="E490" i="8" s="1"/>
  <c r="C390" i="8"/>
  <c r="E390" i="8" s="1"/>
  <c r="C738" i="8"/>
  <c r="E738" i="8" s="1"/>
  <c r="C728" i="8"/>
  <c r="E728" i="8" s="1"/>
  <c r="C791" i="8"/>
  <c r="E791" i="8" s="1"/>
  <c r="C780" i="8"/>
  <c r="E780" i="8" s="1"/>
  <c r="C798" i="8"/>
  <c r="E798" i="8" s="1"/>
  <c r="C284" i="8"/>
  <c r="E284" i="8" s="1"/>
  <c r="C227" i="8"/>
  <c r="E227" i="8" s="1"/>
  <c r="C1018" i="8"/>
  <c r="E1018" i="8" s="1"/>
  <c r="C1033" i="8"/>
  <c r="E1033" i="8" s="1"/>
  <c r="C932" i="8"/>
  <c r="E932" i="8" s="1"/>
  <c r="C762" i="8"/>
  <c r="E762" i="8" s="1"/>
  <c r="C67" i="8"/>
  <c r="E67" i="8" s="1"/>
  <c r="C906" i="8"/>
  <c r="E906" i="8" s="1"/>
  <c r="C49" i="8"/>
  <c r="E49" i="8" s="1"/>
  <c r="C300" i="8"/>
  <c r="E300" i="8" s="1"/>
  <c r="C866" i="8"/>
  <c r="E866" i="8" s="1"/>
  <c r="C1034" i="8"/>
  <c r="E1034" i="8" s="1"/>
  <c r="C259" i="8"/>
  <c r="E259" i="8" s="1"/>
  <c r="C1020" i="8"/>
  <c r="E1020" i="8" s="1"/>
  <c r="C165" i="8"/>
  <c r="E165" i="8" s="1"/>
  <c r="C189" i="8"/>
  <c r="E189" i="8" s="1"/>
  <c r="C887" i="8"/>
  <c r="E887" i="8" s="1"/>
  <c r="C185" i="8"/>
  <c r="E185" i="8" s="1"/>
  <c r="C97" i="8"/>
  <c r="E97" i="8" s="1"/>
  <c r="C1009" i="8"/>
  <c r="E1009" i="8" s="1"/>
  <c r="C276" i="8"/>
  <c r="E276" i="8" s="1"/>
  <c r="C972" i="8"/>
  <c r="E972" i="8" s="1"/>
  <c r="C1022" i="8"/>
  <c r="E1022" i="8" s="1"/>
  <c r="C399" i="8"/>
  <c r="E399" i="8" s="1"/>
  <c r="C89" i="8"/>
  <c r="E89" i="8" s="1"/>
  <c r="C1005" i="8"/>
  <c r="E1005" i="8" s="1"/>
  <c r="C199" i="8"/>
  <c r="E199" i="8" s="1"/>
  <c r="C961" i="8"/>
  <c r="E961" i="8" s="1"/>
  <c r="C144" i="8"/>
  <c r="E144" i="8" s="1"/>
  <c r="C930" i="8"/>
  <c r="E930" i="8" s="1"/>
  <c r="C899" i="8"/>
  <c r="E899" i="8" s="1"/>
  <c r="C959" i="8"/>
  <c r="E959" i="8" s="1"/>
  <c r="C72" i="8"/>
  <c r="E72" i="8" s="1"/>
  <c r="C942" i="8"/>
  <c r="E942" i="8" s="1"/>
  <c r="C902" i="8"/>
  <c r="E902" i="8" s="1"/>
  <c r="C796" i="8"/>
  <c r="E796" i="8" s="1"/>
  <c r="C916" i="8"/>
  <c r="E916" i="8" s="1"/>
  <c r="C910" i="8"/>
  <c r="E910" i="8" s="1"/>
  <c r="C91" i="8"/>
  <c r="E91" i="8" s="1"/>
  <c r="C839" i="8"/>
  <c r="E839" i="8" s="1"/>
  <c r="C43" i="8"/>
  <c r="E43" i="8" s="1"/>
  <c r="C804" i="8"/>
  <c r="E804" i="8" s="1"/>
  <c r="C810" i="8"/>
  <c r="E810" i="8" s="1"/>
  <c r="C832" i="8"/>
  <c r="E832" i="8" s="1"/>
  <c r="C342" i="8"/>
  <c r="E342" i="8" s="1"/>
  <c r="C818" i="8"/>
  <c r="E818" i="8" s="1"/>
  <c r="C298" i="8"/>
  <c r="E298" i="8" s="1"/>
  <c r="C833" i="8"/>
  <c r="E833" i="8" s="1"/>
  <c r="C814" i="8"/>
  <c r="E814" i="8" s="1"/>
  <c r="C781" i="8"/>
  <c r="E781" i="8" s="1"/>
  <c r="C847" i="8"/>
  <c r="E847" i="8" s="1"/>
  <c r="C760" i="8"/>
  <c r="E760" i="8" s="1"/>
  <c r="C745" i="8"/>
  <c r="E745" i="8" s="1"/>
  <c r="C767" i="8"/>
  <c r="E767" i="8" s="1"/>
  <c r="C740" i="8"/>
  <c r="E740" i="8" s="1"/>
  <c r="C759" i="8"/>
  <c r="E759" i="8" s="1"/>
  <c r="C766" i="8"/>
  <c r="E766" i="8" s="1"/>
  <c r="C514" i="8"/>
  <c r="E514" i="8" s="1"/>
  <c r="C754" i="8"/>
  <c r="E754" i="8" s="1"/>
  <c r="C429" i="8"/>
  <c r="E429" i="8" s="1"/>
  <c r="C729" i="8"/>
  <c r="E729" i="8" s="1"/>
  <c r="C344" i="8"/>
  <c r="E344" i="8" s="1"/>
  <c r="C727" i="8"/>
  <c r="E727" i="8" s="1"/>
  <c r="C396" i="8"/>
  <c r="E396" i="8" s="1"/>
  <c r="C765" i="8"/>
  <c r="E765" i="8" s="1"/>
  <c r="C716" i="8"/>
  <c r="E716" i="8" s="1"/>
  <c r="C736" i="8"/>
  <c r="E736" i="8" s="1"/>
  <c r="C718" i="8"/>
  <c r="E718" i="8" s="1"/>
  <c r="C771" i="8"/>
  <c r="E771" i="8" s="1"/>
  <c r="C362" i="8"/>
  <c r="E362" i="8" s="1"/>
  <c r="C392" i="8"/>
  <c r="E392" i="8" s="1"/>
  <c r="C570" i="8"/>
  <c r="E570" i="8" s="1"/>
  <c r="C528" i="8"/>
  <c r="E528" i="8" s="1"/>
  <c r="C802" i="8"/>
  <c r="E802" i="8" s="1"/>
  <c r="C530" i="8"/>
  <c r="E530" i="8" s="1"/>
  <c r="C415" i="8"/>
  <c r="E415" i="8" s="1"/>
  <c r="C706" i="8"/>
  <c r="E706" i="8" s="1"/>
  <c r="C102" i="8"/>
  <c r="E102" i="8" s="1"/>
  <c r="C214" i="8"/>
  <c r="E214" i="8" s="1"/>
  <c r="C10" i="8"/>
  <c r="E10" i="8" s="1"/>
  <c r="C792" i="8"/>
  <c r="E792" i="8" s="1"/>
  <c r="C841" i="8"/>
  <c r="E841" i="8" s="1"/>
  <c r="C986" i="8"/>
  <c r="E986" i="8" s="1"/>
  <c r="C976" i="8"/>
  <c r="E976" i="8" s="1"/>
  <c r="C538" i="8"/>
  <c r="E538" i="8" s="1"/>
  <c r="C937" i="8"/>
  <c r="E937" i="8" s="1"/>
  <c r="C405" i="8"/>
  <c r="E405" i="8" s="1"/>
  <c r="C426" i="8"/>
  <c r="E426" i="8" s="1"/>
  <c r="C508" i="8"/>
  <c r="E508" i="8" s="1"/>
  <c r="C518" i="8"/>
  <c r="E518" i="8" s="1"/>
  <c r="C100" i="8"/>
  <c r="E100" i="8" s="1"/>
  <c r="C177" i="8"/>
  <c r="E177" i="8" s="1"/>
  <c r="C496" i="8"/>
  <c r="E496" i="8" s="1"/>
  <c r="C255" i="8"/>
  <c r="E255" i="8" s="1"/>
  <c r="C565" i="8"/>
  <c r="E565" i="8" s="1"/>
  <c r="C558" i="8"/>
  <c r="E558" i="8" s="1"/>
  <c r="C461" i="8"/>
  <c r="E461" i="8" s="1"/>
  <c r="C355" i="8"/>
  <c r="E355" i="8" s="1"/>
  <c r="C374" i="8"/>
  <c r="E374" i="8" s="1"/>
  <c r="C47" i="8"/>
  <c r="E47" i="8" s="1"/>
  <c r="C424" i="8"/>
  <c r="E424" i="8" s="1"/>
  <c r="C380" i="8"/>
  <c r="E380" i="8" s="1"/>
  <c r="C555" i="8"/>
  <c r="E555" i="8" s="1"/>
  <c r="C345" i="8"/>
  <c r="E345" i="8" s="1"/>
  <c r="C257" i="8"/>
  <c r="E257" i="8" s="1"/>
  <c r="C589" i="8"/>
  <c r="E589" i="8" s="1"/>
  <c r="C467" i="8"/>
  <c r="E467" i="8" s="1"/>
  <c r="C587" i="8"/>
  <c r="E587" i="8" s="1"/>
  <c r="C481" i="8"/>
  <c r="E481" i="8" s="1"/>
  <c r="C331" i="8"/>
  <c r="E331" i="8" s="1"/>
  <c r="C83" i="8"/>
  <c r="E83" i="8" s="1"/>
  <c r="C446" i="8"/>
  <c r="E446" i="8" s="1"/>
  <c r="C613" i="8"/>
  <c r="E613" i="8" s="1"/>
  <c r="C349" i="8"/>
  <c r="E349" i="8" s="1"/>
  <c r="C574" i="8"/>
  <c r="E574" i="8" s="1"/>
  <c r="C288" i="8"/>
  <c r="E288" i="8" s="1"/>
  <c r="C576" i="8"/>
  <c r="E576" i="8" s="1"/>
  <c r="C567" i="8"/>
  <c r="E567" i="8" s="1"/>
  <c r="C510" i="8"/>
  <c r="E510" i="8" s="1"/>
  <c r="C564" i="8"/>
  <c r="E564" i="8" s="1"/>
  <c r="C384" i="8"/>
  <c r="E384" i="8" s="1"/>
  <c r="C554" i="8"/>
  <c r="E554" i="8" s="1"/>
  <c r="C629" i="8"/>
  <c r="E629" i="8" s="1"/>
  <c r="C591" i="8"/>
  <c r="E591" i="8" s="1"/>
  <c r="C507" i="8"/>
  <c r="E507" i="8" s="1"/>
  <c r="C624" i="8"/>
  <c r="E624" i="8" s="1"/>
  <c r="C1128" i="8"/>
  <c r="E1128" i="8" s="1"/>
  <c r="C1175" i="8"/>
  <c r="E1175" i="8" s="1"/>
  <c r="C1064" i="8"/>
  <c r="E1064" i="8" s="1"/>
  <c r="C1305" i="8"/>
  <c r="E1305" i="8" s="1"/>
  <c r="C588" i="8"/>
  <c r="E588" i="8" s="1"/>
  <c r="C1284" i="8"/>
  <c r="E1284" i="8" s="1"/>
  <c r="C560" i="8"/>
  <c r="E560" i="8" s="1"/>
  <c r="C501" i="8"/>
  <c r="E501" i="8" s="1"/>
  <c r="C513" i="8"/>
  <c r="E513" i="8" s="1"/>
  <c r="C616" i="8"/>
  <c r="E616" i="8" s="1"/>
  <c r="C483" i="8"/>
  <c r="E483" i="8" s="1"/>
  <c r="C176" i="8"/>
  <c r="E176" i="8" s="1"/>
  <c r="C414" i="8"/>
  <c r="E414" i="8" s="1"/>
  <c r="C1024" i="8"/>
  <c r="E1024" i="8" s="1"/>
  <c r="C924" i="8"/>
  <c r="E924" i="8" s="1"/>
  <c r="C923" i="8"/>
  <c r="E923" i="8" s="1"/>
  <c r="C1240" i="8"/>
  <c r="E1240" i="8" s="1"/>
  <c r="C1131" i="8"/>
  <c r="E1131" i="8" s="1"/>
  <c r="C1166" i="8"/>
  <c r="E1166" i="8" s="1"/>
  <c r="C732" i="8"/>
  <c r="E732" i="8" s="1"/>
  <c r="C877" i="8"/>
  <c r="E877" i="8" s="1"/>
  <c r="C1006" i="8"/>
  <c r="E1006" i="8" s="1"/>
  <c r="C180" i="8"/>
  <c r="E180" i="8" s="1"/>
  <c r="C921" i="8"/>
  <c r="E921" i="8" s="1"/>
  <c r="C1021" i="8"/>
  <c r="E1021" i="8" s="1"/>
  <c r="C334" i="8"/>
  <c r="E334" i="8" s="1"/>
  <c r="C854" i="8"/>
  <c r="E854" i="8" s="1"/>
  <c r="C1130" i="8"/>
  <c r="E1130" i="8" s="1"/>
  <c r="C751" i="8"/>
  <c r="E751" i="8" s="1"/>
  <c r="C1292" i="8"/>
  <c r="E1292" i="8" s="1"/>
  <c r="C822" i="8"/>
  <c r="E822" i="8" s="1"/>
  <c r="C1241" i="8"/>
  <c r="E1241" i="8" s="1"/>
  <c r="C974" i="8"/>
  <c r="E974" i="8" s="1"/>
  <c r="C440" i="8"/>
  <c r="E440" i="8" s="1"/>
  <c r="C1290" i="8"/>
  <c r="E1290" i="8" s="1"/>
  <c r="C179" i="8"/>
  <c r="E179" i="8" s="1"/>
  <c r="C768" i="8"/>
  <c r="E768" i="8" s="1"/>
  <c r="C519" i="8"/>
  <c r="E519" i="8" s="1"/>
  <c r="C541" i="8"/>
  <c r="E541" i="8" s="1"/>
  <c r="C786" i="8"/>
  <c r="E786" i="8" s="1"/>
  <c r="C720" i="8"/>
  <c r="E720" i="8" s="1"/>
  <c r="C862" i="8"/>
  <c r="E862" i="8" s="1"/>
  <c r="C950" i="8"/>
  <c r="E950" i="8" s="1"/>
  <c r="C1028" i="8"/>
  <c r="E1028" i="8" s="1"/>
  <c r="C875" i="8"/>
  <c r="E875" i="8" s="1"/>
  <c r="C774" i="8"/>
  <c r="E774" i="8" s="1"/>
  <c r="C807" i="8"/>
  <c r="E807" i="8" s="1"/>
  <c r="C1003" i="8"/>
  <c r="E1003" i="8" s="1"/>
  <c r="C948" i="8"/>
  <c r="E948" i="8" s="1"/>
  <c r="C901" i="8"/>
  <c r="E901" i="8" s="1"/>
  <c r="C788" i="8"/>
  <c r="E788" i="8" s="1"/>
  <c r="C748" i="8"/>
  <c r="E748" i="8" s="1"/>
  <c r="C872" i="8"/>
  <c r="E872" i="8" s="1"/>
  <c r="C625" i="8"/>
  <c r="E625" i="8" s="1"/>
  <c r="C495" i="8"/>
  <c r="E495" i="8" s="1"/>
  <c r="C934" i="8"/>
  <c r="E934" i="8" s="1"/>
  <c r="C826" i="8"/>
  <c r="E826" i="8" s="1"/>
  <c r="C1183" i="8"/>
  <c r="E1183" i="8" s="1"/>
  <c r="C1111" i="8"/>
  <c r="E1111" i="8" s="1"/>
  <c r="C817" i="8"/>
  <c r="E817" i="8" s="1"/>
  <c r="C1297" i="8"/>
  <c r="E1297" i="8" s="1"/>
  <c r="C594" i="8"/>
  <c r="E594" i="8" s="1"/>
  <c r="C922" i="8"/>
  <c r="E922" i="8" s="1"/>
  <c r="C944" i="8"/>
  <c r="E944" i="8" s="1"/>
  <c r="C411" i="8"/>
  <c r="E411" i="8" s="1"/>
  <c r="C803" i="8"/>
  <c r="E803" i="8" s="1"/>
  <c r="C863" i="8"/>
  <c r="E863" i="8" s="1"/>
  <c r="C941" i="8"/>
  <c r="E941" i="8" s="1"/>
  <c r="C828" i="8"/>
  <c r="E828" i="8" s="1"/>
  <c r="C856" i="8"/>
  <c r="E856" i="8" s="1"/>
  <c r="C834" i="8"/>
  <c r="E834" i="8" s="1"/>
  <c r="C1025" i="8"/>
  <c r="E1025" i="8" s="1"/>
  <c r="C985" i="8"/>
  <c r="E985" i="8" s="1"/>
  <c r="C867" i="8"/>
  <c r="E867" i="8" s="1"/>
  <c r="C946" i="8"/>
  <c r="E946" i="8" s="1"/>
  <c r="C460" i="8"/>
  <c r="E460" i="8" s="1"/>
  <c r="C364" i="8"/>
  <c r="E364" i="8" s="1"/>
  <c r="C389" i="8"/>
  <c r="E389" i="8" s="1"/>
  <c r="C573" i="8"/>
  <c r="E573" i="8" s="1"/>
  <c r="C779" i="8"/>
  <c r="E779" i="8" s="1"/>
  <c r="C845" i="8"/>
  <c r="E845" i="8" s="1"/>
  <c r="C835" i="8"/>
  <c r="E835" i="8" s="1"/>
  <c r="C504" i="8"/>
  <c r="E504" i="8" s="1"/>
  <c r="C400" i="8"/>
  <c r="E400" i="8" s="1"/>
  <c r="C436" i="8"/>
  <c r="E436" i="8" s="1"/>
  <c r="C557" i="8"/>
  <c r="E557" i="8" s="1"/>
  <c r="C820" i="8"/>
  <c r="E820" i="8" s="1"/>
  <c r="C784" i="8"/>
  <c r="E784" i="8" s="1"/>
  <c r="C896" i="8"/>
  <c r="E896" i="8" s="1"/>
  <c r="C763" i="8"/>
  <c r="E763" i="8" s="1"/>
  <c r="C975" i="8"/>
  <c r="E975" i="8" s="1"/>
  <c r="C998" i="8"/>
  <c r="E998" i="8" s="1"/>
  <c r="C1057" i="8"/>
  <c r="E1057" i="8" s="1"/>
  <c r="C498" i="8"/>
  <c r="E498" i="8" s="1"/>
  <c r="C1101" i="8"/>
  <c r="E1101" i="8" s="1"/>
  <c r="C980" i="8"/>
  <c r="E980" i="8" s="1"/>
  <c r="C881" i="8"/>
  <c r="E881" i="8" s="1"/>
  <c r="C757" i="8"/>
  <c r="E757" i="8" s="1"/>
  <c r="C769" i="8"/>
  <c r="E769" i="8" s="1"/>
  <c r="C988" i="8"/>
  <c r="E988" i="8" s="1"/>
  <c r="C969" i="8"/>
  <c r="E969" i="8" s="1"/>
  <c r="C723" i="8"/>
  <c r="E723" i="8" s="1"/>
  <c r="C840" i="8"/>
  <c r="E840" i="8" s="1"/>
  <c r="C1126" i="8"/>
  <c r="E1126" i="8" s="1"/>
  <c r="C1124" i="8"/>
  <c r="E1124" i="8" s="1"/>
  <c r="C1281" i="8"/>
  <c r="E1281" i="8" s="1"/>
  <c r="A2" i="8"/>
  <c r="B29" i="8" s="1"/>
  <c r="B313" i="8" l="1"/>
  <c r="B185" i="8"/>
  <c r="B353" i="8"/>
  <c r="B297" i="8"/>
  <c r="B233" i="8"/>
  <c r="B169" i="8"/>
  <c r="B105" i="8"/>
  <c r="B41" i="8"/>
  <c r="B249" i="8"/>
  <c r="B57" i="8"/>
  <c r="B345" i="8"/>
  <c r="B281" i="8"/>
  <c r="B217" i="8"/>
  <c r="B153" i="8"/>
  <c r="B89" i="8"/>
  <c r="B25" i="8"/>
  <c r="B121" i="8"/>
  <c r="B329" i="8"/>
  <c r="B265" i="8"/>
  <c r="B201" i="8"/>
  <c r="B137" i="8"/>
  <c r="B73" i="8"/>
  <c r="B351" i="8"/>
  <c r="B341" i="8"/>
  <c r="B325" i="8"/>
  <c r="B309" i="8"/>
  <c r="B293" i="8"/>
  <c r="B277" i="8"/>
  <c r="B261" i="8"/>
  <c r="B245" i="8"/>
  <c r="B229" i="8"/>
  <c r="B213" i="8"/>
  <c r="B197" i="8"/>
  <c r="B181" i="8"/>
  <c r="B165" i="8"/>
  <c r="B149" i="8"/>
  <c r="B133" i="8"/>
  <c r="B117" i="8"/>
  <c r="B101" i="8"/>
  <c r="B85" i="8"/>
  <c r="B69" i="8"/>
  <c r="B53" i="8"/>
  <c r="B37" i="8"/>
  <c r="B17" i="8"/>
  <c r="B349" i="8"/>
  <c r="B337" i="8"/>
  <c r="B321" i="8"/>
  <c r="B305" i="8"/>
  <c r="B289" i="8"/>
  <c r="B273" i="8"/>
  <c r="B257" i="8"/>
  <c r="B241" i="8"/>
  <c r="B225" i="8"/>
  <c r="B209" i="8"/>
  <c r="B193" i="8"/>
  <c r="B177" i="8"/>
  <c r="B161" i="8"/>
  <c r="B145" i="8"/>
  <c r="B129" i="8"/>
  <c r="B113" i="8"/>
  <c r="B97" i="8"/>
  <c r="B81" i="8"/>
  <c r="B65" i="8"/>
  <c r="B49" i="8"/>
  <c r="B33" i="8"/>
  <c r="B9" i="8"/>
  <c r="B5" i="8"/>
  <c r="B347" i="8"/>
  <c r="B333" i="8"/>
  <c r="B317" i="8"/>
  <c r="B301" i="8"/>
  <c r="B285" i="8"/>
  <c r="B269" i="8"/>
  <c r="B253" i="8"/>
  <c r="B237" i="8"/>
  <c r="B221" i="8"/>
  <c r="B205" i="8"/>
  <c r="B189" i="8"/>
  <c r="B173" i="8"/>
  <c r="B157" i="8"/>
  <c r="B141" i="8"/>
  <c r="B125" i="8"/>
  <c r="B109" i="8"/>
  <c r="B93" i="8"/>
  <c r="B77" i="8"/>
  <c r="B61" i="8"/>
  <c r="B45" i="8"/>
  <c r="E2" i="8"/>
  <c r="B6" i="8"/>
  <c r="B10" i="8"/>
  <c r="B14" i="8"/>
  <c r="B18" i="8"/>
  <c r="B22" i="8"/>
  <c r="B7" i="8"/>
  <c r="B11" i="8"/>
  <c r="B15" i="8"/>
  <c r="B19" i="8"/>
  <c r="B23" i="8"/>
  <c r="B27" i="8"/>
  <c r="B31" i="8"/>
  <c r="B35" i="8"/>
  <c r="B39" i="8"/>
  <c r="B43" i="8"/>
  <c r="B47" i="8"/>
  <c r="B51" i="8"/>
  <c r="B55" i="8"/>
  <c r="B59" i="8"/>
  <c r="B63" i="8"/>
  <c r="B67" i="8"/>
  <c r="B71" i="8"/>
  <c r="B75" i="8"/>
  <c r="B79" i="8"/>
  <c r="B83" i="8"/>
  <c r="B87" i="8"/>
  <c r="B91" i="8"/>
  <c r="B95" i="8"/>
  <c r="B99" i="8"/>
  <c r="B103" i="8"/>
  <c r="B107" i="8"/>
  <c r="B111" i="8"/>
  <c r="B115" i="8"/>
  <c r="B119" i="8"/>
  <c r="B123" i="8"/>
  <c r="B127" i="8"/>
  <c r="B131" i="8"/>
  <c r="B135" i="8"/>
  <c r="B139" i="8"/>
  <c r="B143" i="8"/>
  <c r="B147" i="8"/>
  <c r="B151" i="8"/>
  <c r="B155" i="8"/>
  <c r="B159" i="8"/>
  <c r="B163" i="8"/>
  <c r="B167" i="8"/>
  <c r="B171" i="8"/>
  <c r="B175" i="8"/>
  <c r="B179" i="8"/>
  <c r="B183" i="8"/>
  <c r="B187" i="8"/>
  <c r="B191" i="8"/>
  <c r="B195" i="8"/>
  <c r="B199" i="8"/>
  <c r="B203" i="8"/>
  <c r="B207" i="8"/>
  <c r="B211" i="8"/>
  <c r="B215" i="8"/>
  <c r="B219" i="8"/>
  <c r="B223" i="8"/>
  <c r="B227" i="8"/>
  <c r="B231" i="8"/>
  <c r="B235" i="8"/>
  <c r="B239" i="8"/>
  <c r="B243" i="8"/>
  <c r="B247" i="8"/>
  <c r="B251" i="8"/>
  <c r="B255" i="8"/>
  <c r="B259" i="8"/>
  <c r="B263" i="8"/>
  <c r="B267" i="8"/>
  <c r="B271" i="8"/>
  <c r="B275" i="8"/>
  <c r="B279" i="8"/>
  <c r="B283" i="8"/>
  <c r="B287" i="8"/>
  <c r="B291" i="8"/>
  <c r="B295" i="8"/>
  <c r="B299" i="8"/>
  <c r="B303" i="8"/>
  <c r="B307" i="8"/>
  <c r="B311" i="8"/>
  <c r="B315" i="8"/>
  <c r="B319" i="8"/>
  <c r="B323" i="8"/>
  <c r="B327" i="8"/>
  <c r="B331" i="8"/>
  <c r="B335" i="8"/>
  <c r="B339" i="8"/>
  <c r="B343" i="8"/>
  <c r="B8" i="8"/>
  <c r="B12" i="8"/>
  <c r="B16" i="8"/>
  <c r="B20" i="8"/>
  <c r="B24" i="8"/>
  <c r="B28" i="8"/>
  <c r="B32" i="8"/>
  <c r="B36" i="8"/>
  <c r="B40" i="8"/>
  <c r="B44" i="8"/>
  <c r="B48" i="8"/>
  <c r="B52" i="8"/>
  <c r="B56" i="8"/>
  <c r="B60" i="8"/>
  <c r="B64" i="8"/>
  <c r="B68" i="8"/>
  <c r="B72" i="8"/>
  <c r="B76" i="8"/>
  <c r="B80" i="8"/>
  <c r="B84" i="8"/>
  <c r="B88" i="8"/>
  <c r="B92" i="8"/>
  <c r="B96" i="8"/>
  <c r="B100" i="8"/>
  <c r="B104" i="8"/>
  <c r="B108" i="8"/>
  <c r="B112" i="8"/>
  <c r="B116" i="8"/>
  <c r="B120" i="8"/>
  <c r="B124" i="8"/>
  <c r="B128" i="8"/>
  <c r="B132" i="8"/>
  <c r="B136" i="8"/>
  <c r="B140" i="8"/>
  <c r="B144" i="8"/>
  <c r="B148" i="8"/>
  <c r="B152" i="8"/>
  <c r="B156" i="8"/>
  <c r="B160" i="8"/>
  <c r="B164" i="8"/>
  <c r="B168" i="8"/>
  <c r="B172" i="8"/>
  <c r="B176" i="8"/>
  <c r="B180" i="8"/>
  <c r="B184" i="8"/>
  <c r="B188" i="8"/>
  <c r="B192" i="8"/>
  <c r="B196" i="8"/>
  <c r="B200" i="8"/>
  <c r="B204" i="8"/>
  <c r="B208" i="8"/>
  <c r="B212" i="8"/>
  <c r="B216" i="8"/>
  <c r="B220" i="8"/>
  <c r="B224" i="8"/>
  <c r="B228" i="8"/>
  <c r="B232" i="8"/>
  <c r="B236" i="8"/>
  <c r="B240" i="8"/>
  <c r="B244" i="8"/>
  <c r="B248" i="8"/>
  <c r="B252" i="8"/>
  <c r="B256" i="8"/>
  <c r="B260" i="8"/>
  <c r="B264" i="8"/>
  <c r="B268" i="8"/>
  <c r="B272" i="8"/>
  <c r="B276" i="8"/>
  <c r="B280" i="8"/>
  <c r="B284" i="8"/>
  <c r="B288" i="8"/>
  <c r="B292" i="8"/>
  <c r="B296" i="8"/>
  <c r="B300" i="8"/>
  <c r="B304" i="8"/>
  <c r="B308" i="8"/>
  <c r="B312" i="8"/>
  <c r="B316" i="8"/>
  <c r="B320" i="8"/>
  <c r="B324" i="8"/>
  <c r="B328" i="8"/>
  <c r="B332" i="8"/>
  <c r="B336" i="8"/>
  <c r="B340" i="8"/>
  <c r="B344" i="8"/>
  <c r="B352" i="8"/>
  <c r="B348" i="8"/>
  <c r="B342" i="8"/>
  <c r="B334" i="8"/>
  <c r="B326" i="8"/>
  <c r="B318" i="8"/>
  <c r="B310" i="8"/>
  <c r="B302" i="8"/>
  <c r="B294" i="8"/>
  <c r="B286" i="8"/>
  <c r="B278" i="8"/>
  <c r="B270" i="8"/>
  <c r="B262" i="8"/>
  <c r="B254" i="8"/>
  <c r="B246" i="8"/>
  <c r="B238" i="8"/>
  <c r="B230" i="8"/>
  <c r="B222" i="8"/>
  <c r="B214" i="8"/>
  <c r="B206" i="8"/>
  <c r="B198" i="8"/>
  <c r="B190" i="8"/>
  <c r="B182" i="8"/>
  <c r="B174" i="8"/>
  <c r="B166" i="8"/>
  <c r="B158" i="8"/>
  <c r="B150" i="8"/>
  <c r="B142" i="8"/>
  <c r="B134" i="8"/>
  <c r="B126" i="8"/>
  <c r="B118" i="8"/>
  <c r="B110" i="8"/>
  <c r="B102" i="8"/>
  <c r="B94" i="8"/>
  <c r="B86" i="8"/>
  <c r="B78" i="8"/>
  <c r="B70" i="8"/>
  <c r="B62" i="8"/>
  <c r="B54" i="8"/>
  <c r="B46" i="8"/>
  <c r="B38" i="8"/>
  <c r="B30" i="8"/>
  <c r="B21" i="8"/>
  <c r="B354" i="8"/>
  <c r="B350" i="8"/>
  <c r="B346" i="8"/>
  <c r="B338" i="8"/>
  <c r="B330" i="8"/>
  <c r="B322" i="8"/>
  <c r="B314" i="8"/>
  <c r="B306" i="8"/>
  <c r="B298" i="8"/>
  <c r="B290" i="8"/>
  <c r="B282" i="8"/>
  <c r="B274" i="8"/>
  <c r="B266" i="8"/>
  <c r="B258" i="8"/>
  <c r="B250" i="8"/>
  <c r="B242" i="8"/>
  <c r="B234" i="8"/>
  <c r="B226" i="8"/>
  <c r="B218" i="8"/>
  <c r="B210" i="8"/>
  <c r="B202" i="8"/>
  <c r="B194" i="8"/>
  <c r="B186" i="8"/>
  <c r="B178" i="8"/>
  <c r="B170" i="8"/>
  <c r="B162" i="8"/>
  <c r="B154" i="8"/>
  <c r="B146" i="8"/>
  <c r="B138" i="8"/>
  <c r="B130" i="8"/>
  <c r="B122" i="8"/>
  <c r="B114" i="8"/>
  <c r="B106" i="8"/>
  <c r="B98" i="8"/>
  <c r="B90" i="8"/>
  <c r="B82" i="8"/>
  <c r="B74" i="8"/>
  <c r="B66" i="8"/>
  <c r="B58" i="8"/>
  <c r="B50" i="8"/>
  <c r="B42" i="8"/>
  <c r="B34" i="8"/>
  <c r="B26" i="8"/>
  <c r="B13" i="8"/>
  <c r="D52" i="3"/>
  <c r="E6" i="3"/>
  <c r="D8" i="7" s="1"/>
  <c r="I12" i="4"/>
  <c r="D12" i="4"/>
  <c r="E29" i="7"/>
  <c r="G29" i="7"/>
  <c r="E30" i="7"/>
  <c r="G30" i="7"/>
  <c r="E20" i="7"/>
  <c r="G20" i="7"/>
  <c r="I40" i="5"/>
  <c r="I44" i="5" s="1"/>
  <c r="H47" i="5" s="1"/>
  <c r="O48" i="5" s="1"/>
  <c r="I41" i="5"/>
  <c r="I42" i="5"/>
  <c r="I43" i="5"/>
  <c r="G21" i="3"/>
  <c r="H21" i="3"/>
  <c r="I21" i="3"/>
  <c r="J21" i="3"/>
  <c r="K21" i="3"/>
  <c r="L21" i="3"/>
  <c r="M21" i="3"/>
  <c r="N21" i="3"/>
  <c r="O21" i="3"/>
  <c r="F21" i="3"/>
  <c r="E12" i="7"/>
  <c r="G12" i="7"/>
  <c r="E13" i="7"/>
  <c r="G13" i="7"/>
  <c r="E14" i="7"/>
  <c r="G14" i="7"/>
  <c r="E15" i="7"/>
  <c r="G15" i="7"/>
  <c r="E16" i="7"/>
  <c r="G16" i="7"/>
  <c r="E17" i="7"/>
  <c r="G17" i="7"/>
  <c r="E18" i="7"/>
  <c r="G18" i="7"/>
  <c r="E19" i="7"/>
  <c r="G19" i="7"/>
  <c r="E27" i="7"/>
  <c r="G27" i="7"/>
  <c r="E25" i="7"/>
  <c r="G25" i="7"/>
  <c r="E26" i="7"/>
  <c r="G26" i="7"/>
  <c r="E28" i="7"/>
  <c r="G28" i="7"/>
  <c r="G31" i="7"/>
  <c r="I12" i="5"/>
  <c r="H52" i="3"/>
  <c r="F23" i="4"/>
  <c r="F22" i="4"/>
  <c r="F24" i="4"/>
  <c r="F26" i="4"/>
  <c r="F27" i="4"/>
  <c r="F28" i="4"/>
  <c r="F29" i="4"/>
  <c r="G30" i="4"/>
  <c r="H37" i="4"/>
  <c r="I19" i="5"/>
  <c r="I20" i="5"/>
  <c r="I21" i="5"/>
  <c r="I22" i="5"/>
  <c r="I23" i="5"/>
  <c r="I24" i="5"/>
  <c r="I25" i="5"/>
  <c r="I27" i="5"/>
  <c r="I29" i="5"/>
  <c r="I26" i="5"/>
  <c r="I28" i="5"/>
  <c r="I30" i="5"/>
  <c r="D40" i="3"/>
  <c r="D41" i="3" s="1"/>
  <c r="M24" i="4"/>
  <c r="M22" i="4"/>
  <c r="O25" i="7"/>
  <c r="O27" i="7"/>
  <c r="E31" i="7"/>
  <c r="D12" i="5"/>
  <c r="O9" i="7"/>
  <c r="E9" i="7" s="1"/>
  <c r="G9" i="7" s="1"/>
  <c r="O10" i="7"/>
  <c r="E10" i="7" s="1"/>
  <c r="G10" i="7" s="1"/>
  <c r="O11" i="7"/>
  <c r="E11" i="7" s="1"/>
  <c r="G11" i="7" s="1"/>
  <c r="O12" i="7"/>
  <c r="O13" i="7"/>
  <c r="O14" i="7"/>
  <c r="O15" i="7"/>
  <c r="O16" i="7"/>
  <c r="O17" i="7"/>
  <c r="O18" i="7"/>
  <c r="O19" i="7"/>
  <c r="O20" i="7"/>
  <c r="O26" i="7"/>
  <c r="O28" i="7"/>
  <c r="O29" i="7"/>
  <c r="O30" i="7"/>
  <c r="E52" i="3"/>
  <c r="E68" i="3" s="1"/>
  <c r="F53" i="5"/>
  <c r="F55" i="5" s="1"/>
  <c r="F54" i="5"/>
  <c r="F12" i="5"/>
  <c r="M27" i="4"/>
  <c r="M26" i="4"/>
  <c r="M28" i="4"/>
  <c r="M29" i="4"/>
  <c r="F44" i="4"/>
  <c r="M23" i="4"/>
  <c r="F43" i="4"/>
  <c r="F45" i="4"/>
  <c r="G49" i="4"/>
  <c r="H49" i="4"/>
  <c r="D49" i="4"/>
  <c r="Y49" i="4" s="1"/>
  <c r="E49" i="4" s="1"/>
  <c r="F12" i="4"/>
  <c r="F18" i="4"/>
  <c r="I18" i="4"/>
  <c r="I27" i="4"/>
  <c r="I23" i="4"/>
  <c r="F19" i="4"/>
  <c r="I19" i="4"/>
  <c r="F20" i="4"/>
  <c r="I20" i="4"/>
  <c r="F21" i="4"/>
  <c r="I21" i="4"/>
  <c r="I22" i="4"/>
  <c r="I24" i="4"/>
  <c r="I26" i="4"/>
  <c r="I28" i="4"/>
  <c r="I29" i="4"/>
  <c r="I30" i="4"/>
  <c r="I35" i="4"/>
  <c r="E37" i="4"/>
  <c r="I36" i="5"/>
  <c r="K138" i="5"/>
  <c r="I138" i="5"/>
  <c r="I137" i="5"/>
  <c r="K130" i="5"/>
  <c r="I130" i="5"/>
  <c r="I129" i="5"/>
  <c r="K109" i="5"/>
  <c r="I109" i="5"/>
  <c r="I108" i="5"/>
  <c r="K102" i="5"/>
  <c r="I102" i="5"/>
  <c r="I101" i="5"/>
  <c r="K94" i="5"/>
  <c r="I94" i="5"/>
  <c r="I93" i="5"/>
  <c r="K30" i="5"/>
  <c r="K28" i="5"/>
  <c r="K26" i="5"/>
  <c r="K24" i="5"/>
  <c r="K22" i="5"/>
  <c r="K20" i="5"/>
  <c r="T26" i="5"/>
  <c r="R25" i="5"/>
  <c r="R24" i="5"/>
  <c r="R23" i="5"/>
  <c r="Y39" i="5"/>
  <c r="T39" i="5"/>
  <c r="P40" i="5"/>
  <c r="Y40" i="5" s="1"/>
  <c r="T40" i="5" s="1"/>
  <c r="W40" i="5" s="1"/>
  <c r="T27" i="5"/>
  <c r="D30" i="4"/>
  <c r="F25" i="4"/>
  <c r="M25" i="4"/>
  <c r="O38" i="4"/>
  <c r="I52" i="3"/>
  <c r="W39" i="5"/>
  <c r="E31" i="5"/>
  <c r="K31" i="5"/>
  <c r="G41" i="5"/>
  <c r="G42" i="5"/>
  <c r="G43" i="5"/>
  <c r="G40" i="5"/>
  <c r="I25" i="4"/>
  <c r="T25" i="5"/>
  <c r="W25" i="5" s="1"/>
  <c r="T24" i="5"/>
  <c r="W24" i="5" s="1"/>
  <c r="T23" i="5"/>
  <c r="W23" i="5" s="1"/>
  <c r="W26" i="5"/>
  <c r="W27" i="5"/>
  <c r="F31" i="5"/>
  <c r="E21" i="3"/>
  <c r="P21" i="3"/>
  <c r="F33" i="3"/>
  <c r="G33" i="3"/>
  <c r="H33" i="3"/>
  <c r="I33" i="3"/>
  <c r="J33" i="3"/>
  <c r="K33" i="3"/>
  <c r="L33" i="3"/>
  <c r="M33" i="3"/>
  <c r="N33" i="3"/>
  <c r="O33" i="3"/>
  <c r="G54" i="5"/>
  <c r="Y12" i="5"/>
  <c r="Z12" i="5"/>
  <c r="C4" i="5"/>
  <c r="U19" i="4"/>
  <c r="U20" i="4"/>
  <c r="U21" i="4"/>
  <c r="U22" i="4"/>
  <c r="U23" i="4"/>
  <c r="U24" i="4"/>
  <c r="U25" i="4"/>
  <c r="U26" i="4"/>
  <c r="U27" i="4"/>
  <c r="U28" i="4"/>
  <c r="U29" i="4"/>
  <c r="U18" i="4"/>
  <c r="W19" i="4"/>
  <c r="W20" i="4"/>
  <c r="W21" i="4"/>
  <c r="W22" i="4"/>
  <c r="W23" i="4"/>
  <c r="W24" i="4"/>
  <c r="W25" i="4"/>
  <c r="W26" i="4"/>
  <c r="W27" i="4"/>
  <c r="W28" i="4"/>
  <c r="W29" i="4"/>
  <c r="W18" i="4"/>
  <c r="G44" i="4"/>
  <c r="F49" i="3"/>
  <c r="Q24" i="4" s="1"/>
  <c r="F50" i="3"/>
  <c r="Q27" i="4" s="1"/>
  <c r="F51" i="3"/>
  <c r="Q28" i="4"/>
  <c r="F48" i="3"/>
  <c r="F30" i="4"/>
  <c r="C4" i="4"/>
  <c r="N65" i="3"/>
  <c r="Y12" i="4"/>
  <c r="Z12" i="4"/>
  <c r="AF50" i="3"/>
  <c r="P24" i="4" s="1"/>
  <c r="AF51" i="3"/>
  <c r="P27" i="4" s="1"/>
  <c r="AF52" i="3"/>
  <c r="P28" i="4" s="1"/>
  <c r="AF49" i="3"/>
  <c r="P23" i="4" s="1"/>
  <c r="E33" i="3"/>
  <c r="P33" i="3"/>
  <c r="F14" i="3"/>
  <c r="AG14" i="3" s="1"/>
  <c r="F22" i="3" s="1"/>
  <c r="G14" i="3"/>
  <c r="AH14" i="3" s="1"/>
  <c r="G22" i="3" s="1"/>
  <c r="H14" i="3"/>
  <c r="AI14" i="3" s="1"/>
  <c r="H22" i="3" s="1"/>
  <c r="I14" i="3"/>
  <c r="AJ14" i="3" s="1"/>
  <c r="I22" i="3" s="1"/>
  <c r="J14" i="3"/>
  <c r="AK14" i="3" s="1"/>
  <c r="J22" i="3" s="1"/>
  <c r="K14" i="3"/>
  <c r="AL14" i="3" s="1"/>
  <c r="K22" i="3" s="1"/>
  <c r="L14" i="3"/>
  <c r="AM14" i="3" s="1"/>
  <c r="L22" i="3" s="1"/>
  <c r="M14" i="3"/>
  <c r="AN14" i="3" s="1"/>
  <c r="M22" i="3" s="1"/>
  <c r="N14" i="3"/>
  <c r="AO14" i="3" s="1"/>
  <c r="N22" i="3" s="1"/>
  <c r="O14" i="3"/>
  <c r="AP14" i="3" s="1"/>
  <c r="O22" i="3" s="1"/>
  <c r="P14" i="3"/>
  <c r="AQ14" i="3" s="1"/>
  <c r="P22" i="3" s="1"/>
  <c r="E14" i="3"/>
  <c r="AF14" i="3" s="1"/>
  <c r="F26" i="3"/>
  <c r="AG26" i="3" s="1"/>
  <c r="F34" i="3" s="1"/>
  <c r="G26" i="3"/>
  <c r="AH26" i="3" s="1"/>
  <c r="G34" i="3" s="1"/>
  <c r="H26" i="3"/>
  <c r="AI26" i="3" s="1"/>
  <c r="H34" i="3" s="1"/>
  <c r="I26" i="3"/>
  <c r="AJ26" i="3" s="1"/>
  <c r="I34" i="3" s="1"/>
  <c r="J26" i="3"/>
  <c r="AK26" i="3" s="1"/>
  <c r="J34" i="3" s="1"/>
  <c r="K26" i="3"/>
  <c r="AL26" i="3" s="1"/>
  <c r="K34" i="3" s="1"/>
  <c r="L26" i="3"/>
  <c r="AM26" i="3" s="1"/>
  <c r="L34" i="3" s="1"/>
  <c r="M26" i="3"/>
  <c r="AN26" i="3" s="1"/>
  <c r="M34" i="3" s="1"/>
  <c r="N26" i="3"/>
  <c r="AO26" i="3" s="1"/>
  <c r="N34" i="3" s="1"/>
  <c r="O26" i="3"/>
  <c r="AP26" i="3" s="1"/>
  <c r="O34" i="3" s="1"/>
  <c r="P26" i="3"/>
  <c r="AQ26" i="3"/>
  <c r="P34" i="3" s="1"/>
  <c r="E26" i="3"/>
  <c r="AF26" i="3" s="1"/>
  <c r="Q22" i="3"/>
  <c r="Q34" i="3"/>
  <c r="F47" i="3"/>
  <c r="AT25" i="3"/>
  <c r="AT13" i="3"/>
  <c r="P41" i="5" l="1"/>
  <c r="D42" i="3"/>
  <c r="AH36" i="3" s="1"/>
  <c r="G59" i="5"/>
  <c r="I31" i="5"/>
  <c r="E47" i="5" s="1"/>
  <c r="Q33" i="3"/>
  <c r="D34" i="3" s="1"/>
  <c r="I57" i="3"/>
  <c r="D68" i="3"/>
  <c r="N75" i="3"/>
  <c r="Q21" i="3"/>
  <c r="D22" i="3" s="1"/>
  <c r="F2" i="8"/>
  <c r="G2" i="8" s="1"/>
  <c r="E4" i="3" s="1"/>
  <c r="J52" i="3"/>
  <c r="F52" i="3"/>
  <c r="E22" i="3"/>
  <c r="AR14" i="3"/>
  <c r="AR26" i="3"/>
  <c r="E34" i="3"/>
  <c r="Q23" i="4"/>
  <c r="K43" i="3" l="1"/>
  <c r="E10" i="3"/>
  <c r="F68" i="3"/>
  <c r="I59" i="3"/>
  <c r="X68" i="3"/>
  <c r="L43" i="3" l="1"/>
  <c r="D10" i="4" s="1"/>
  <c r="F10" i="4" s="1"/>
  <c r="P48" i="3"/>
  <c r="P47" i="3"/>
  <c r="F8" i="7"/>
  <c r="AH38" i="3"/>
  <c r="K39" i="3" s="1"/>
  <c r="K40" i="3"/>
  <c r="L40" i="3" s="1"/>
  <c r="D10" i="5"/>
  <c r="F10" i="5" s="1"/>
  <c r="N47" i="3"/>
  <c r="N57" i="3" s="1"/>
  <c r="E8" i="7"/>
  <c r="N48" i="3"/>
  <c r="L67" i="3" s="1"/>
  <c r="G60" i="5"/>
  <c r="G50" i="4"/>
  <c r="G8" i="7" l="1"/>
  <c r="G21" i="7" s="1"/>
  <c r="G22" i="7" s="1"/>
  <c r="I11" i="4" s="1"/>
  <c r="I14" i="4" s="1"/>
  <c r="R57" i="4" s="1"/>
  <c r="S57" i="4" s="1"/>
  <c r="T57" i="4" s="1"/>
  <c r="K41" i="3"/>
  <c r="L39" i="3"/>
  <c r="L41" i="3" s="1"/>
  <c r="O72" i="3" s="1"/>
  <c r="E21" i="7"/>
  <c r="E22" i="7" s="1"/>
  <c r="D57" i="3"/>
  <c r="AF57" i="3" s="1"/>
  <c r="D74" i="3"/>
  <c r="E74" i="3" s="1"/>
  <c r="N50" i="3"/>
  <c r="M67" i="3"/>
  <c r="N67" i="3"/>
  <c r="L66" i="3"/>
  <c r="AG57" i="3"/>
  <c r="G57" i="3" s="1"/>
  <c r="D76" i="3" l="1"/>
  <c r="E75" i="3" s="1"/>
  <c r="I11" i="5"/>
  <c r="I14" i="5" s="1"/>
  <c r="R67" i="5" s="1"/>
  <c r="S67" i="5" s="1"/>
  <c r="O73" i="3"/>
  <c r="I10" i="4"/>
  <c r="I13" i="4" s="1"/>
  <c r="D56" i="4" s="1"/>
  <c r="R55" i="4" s="1"/>
  <c r="N59" i="3"/>
  <c r="L68" i="3" s="1"/>
  <c r="I10" i="5"/>
  <c r="D59" i="3"/>
  <c r="AF59" i="3" s="1"/>
  <c r="D11" i="4"/>
  <c r="D11" i="5"/>
  <c r="O57" i="3"/>
  <c r="N66" i="3"/>
  <c r="M66" i="3"/>
  <c r="I13" i="5" l="1"/>
  <c r="D66" i="5" s="1"/>
  <c r="R65" i="5" s="1"/>
  <c r="S65" i="5" s="1"/>
  <c r="T65" i="5" s="1"/>
  <c r="T67" i="5"/>
  <c r="D67" i="5"/>
  <c r="Y67" i="5" s="1"/>
  <c r="H60" i="5" s="1"/>
  <c r="D57" i="4"/>
  <c r="R56" i="4" s="1"/>
  <c r="AG59" i="3"/>
  <c r="G59" i="3" s="1"/>
  <c r="Y10" i="4"/>
  <c r="Z10" i="4" s="1"/>
  <c r="Y10" i="5"/>
  <c r="Z10" i="5" s="1"/>
  <c r="D60" i="5"/>
  <c r="Y60" i="5" s="1"/>
  <c r="Z14" i="4"/>
  <c r="O37" i="4" s="1"/>
  <c r="D50" i="4"/>
  <c r="Y50" i="4" s="1"/>
  <c r="E50" i="4" s="1"/>
  <c r="Y11" i="5"/>
  <c r="F11" i="5"/>
  <c r="Y11" i="4"/>
  <c r="F11" i="4"/>
  <c r="E56" i="4"/>
  <c r="Y56" i="4"/>
  <c r="M68" i="3"/>
  <c r="N68" i="3"/>
  <c r="T55" i="4"/>
  <c r="S55" i="4"/>
  <c r="D59" i="5" l="1"/>
  <c r="Y59" i="5" s="1"/>
  <c r="Z14" i="5"/>
  <c r="O47" i="5" s="1"/>
  <c r="Y66" i="5"/>
  <c r="H59" i="5" s="1"/>
  <c r="O59" i="3"/>
  <c r="R66" i="5"/>
  <c r="S66" i="5" s="1"/>
  <c r="T66" i="5" s="1"/>
  <c r="Y57" i="4"/>
  <c r="H50" i="4" s="1"/>
  <c r="F13" i="5"/>
  <c r="E48" i="5" s="1"/>
  <c r="Z11" i="5"/>
  <c r="Z13" i="5" s="1"/>
  <c r="O46" i="5" s="1"/>
  <c r="Z11" i="4"/>
  <c r="Z13" i="4" s="1"/>
  <c r="O36" i="4" s="1"/>
  <c r="F13" i="4"/>
  <c r="E38" i="4" s="1"/>
  <c r="E67" i="5"/>
  <c r="S56" i="4"/>
  <c r="T56" i="4" s="1"/>
  <c r="E66" i="5" l="1"/>
  <c r="E57" i="4"/>
  <c r="E39" i="4"/>
  <c r="E40" i="4"/>
  <c r="E49" i="5"/>
  <c r="E50" i="5"/>
  <c r="P50" i="5" l="1"/>
  <c r="O50" i="5"/>
  <c r="P40" i="4"/>
  <c r="O40" i="4"/>
</calcChain>
</file>

<file path=xl/comments1.xml><?xml version="1.0" encoding="utf-8"?>
<comments xmlns="http://schemas.openxmlformats.org/spreadsheetml/2006/main">
  <authors>
    <author>QUIDEAU Pierre</author>
    <author>MONTIGNY Arnaud</author>
  </authors>
  <commentList>
    <comment ref="D6" authorId="0" shapeId="0">
      <text>
        <r>
          <rPr>
            <sz val="9"/>
            <color indexed="81"/>
            <rFont val="Tahoma"/>
            <family val="2"/>
          </rPr>
          <t xml:space="preserve">Voir 1
</t>
        </r>
      </text>
    </comment>
    <comment ref="C7" authorId="0" shapeId="0">
      <text>
        <r>
          <rPr>
            <sz val="9"/>
            <color indexed="81"/>
            <rFont val="Tahoma"/>
            <family val="2"/>
          </rPr>
          <t xml:space="preserve">Voir 2
</t>
        </r>
      </text>
    </comment>
    <comment ref="I7" authorId="1" shapeId="0">
      <text>
        <r>
          <rPr>
            <sz val="9"/>
            <color indexed="81"/>
            <rFont val="Tahoma"/>
            <charset val="1"/>
          </rPr>
          <t>Voir 2</t>
        </r>
      </text>
    </comment>
    <comment ref="L7" authorId="1" shapeId="0">
      <text>
        <r>
          <rPr>
            <sz val="9"/>
            <color indexed="81"/>
            <rFont val="Tahoma"/>
            <charset val="1"/>
          </rPr>
          <t xml:space="preserve">Voir 2
</t>
        </r>
      </text>
    </comment>
    <comment ref="C13" authorId="0" shapeId="0">
      <text>
        <r>
          <rPr>
            <sz val="9"/>
            <color indexed="81"/>
            <rFont val="Tahoma"/>
            <family val="2"/>
          </rPr>
          <t xml:space="preserve">voir 3
</t>
        </r>
      </text>
    </comment>
    <comment ref="C39" authorId="0" shapeId="0">
      <text>
        <r>
          <rPr>
            <sz val="9"/>
            <color indexed="81"/>
            <rFont val="Tahoma"/>
            <family val="2"/>
          </rPr>
          <t xml:space="preserve">Voir 4
</t>
        </r>
      </text>
    </comment>
    <comment ref="H40" authorId="0" shapeId="0">
      <text>
        <r>
          <rPr>
            <sz val="9"/>
            <color indexed="81"/>
            <rFont val="Tahoma"/>
            <family val="2"/>
          </rPr>
          <t xml:space="preserve">Voir 6
</t>
        </r>
      </text>
    </comment>
    <comment ref="C41" authorId="0" shapeId="0">
      <text>
        <r>
          <rPr>
            <sz val="9"/>
            <color indexed="81"/>
            <rFont val="Tahoma"/>
            <family val="2"/>
          </rPr>
          <t xml:space="preserve">Voir 5
</t>
        </r>
      </text>
    </comment>
    <comment ref="E46" authorId="0" shapeId="0">
      <text>
        <r>
          <rPr>
            <b/>
            <sz val="9"/>
            <color indexed="81"/>
            <rFont val="Tahoma"/>
            <family val="2"/>
          </rPr>
          <t xml:space="preserve">Voir 9
</t>
        </r>
      </text>
    </comment>
    <comment ref="C47" authorId="0" shapeId="0">
      <text>
        <r>
          <rPr>
            <sz val="9"/>
            <color indexed="81"/>
            <rFont val="Tahoma"/>
            <family val="2"/>
          </rPr>
          <t xml:space="preserve">voir 7
</t>
        </r>
      </text>
    </comment>
    <comment ref="C52" authorId="0" shapeId="0">
      <text>
        <r>
          <rPr>
            <sz val="9"/>
            <color indexed="81"/>
            <rFont val="Tahoma"/>
            <family val="2"/>
          </rPr>
          <t xml:space="preserve">Voir 8
</t>
        </r>
      </text>
    </comment>
    <comment ref="O56" authorId="0" shapeId="0">
      <text>
        <r>
          <rPr>
            <sz val="9"/>
            <color indexed="81"/>
            <rFont val="Tahoma"/>
            <family val="2"/>
          </rPr>
          <t xml:space="preserve">voir 11
</t>
        </r>
      </text>
    </comment>
    <comment ref="E67" authorId="0" shapeId="0">
      <text>
        <r>
          <rPr>
            <b/>
            <sz val="9"/>
            <color indexed="81"/>
            <rFont val="Tahoma"/>
            <family val="2"/>
          </rPr>
          <t xml:space="preserve">Voir 9
</t>
        </r>
      </text>
    </comment>
    <comment ref="C73" authorId="0" shapeId="0">
      <text>
        <r>
          <rPr>
            <sz val="9"/>
            <color indexed="81"/>
            <rFont val="Tahoma"/>
            <family val="2"/>
          </rPr>
          <t xml:space="preserve">voir 10
</t>
        </r>
      </text>
    </comment>
  </commentList>
</comments>
</file>

<file path=xl/comments2.xml><?xml version="1.0" encoding="utf-8"?>
<comments xmlns="http://schemas.openxmlformats.org/spreadsheetml/2006/main">
  <authors>
    <author>QUIDEAU Pierre</author>
  </authors>
  <commentList>
    <comment ref="M19" authorId="0" shapeId="0">
      <text>
        <r>
          <rPr>
            <sz val="9"/>
            <color indexed="81"/>
            <rFont val="Tahoma"/>
            <family val="2"/>
          </rPr>
          <t xml:space="preserve">voir (1)
</t>
        </r>
      </text>
    </comment>
    <comment ref="H33" authorId="0" shapeId="0">
      <text>
        <r>
          <rPr>
            <sz val="9"/>
            <color indexed="81"/>
            <rFont val="Tahoma"/>
            <family val="2"/>
          </rPr>
          <t xml:space="preserve">voir (2)
</t>
        </r>
      </text>
    </comment>
    <comment ref="H34" authorId="0" shapeId="0">
      <text>
        <r>
          <rPr>
            <sz val="9"/>
            <color indexed="81"/>
            <rFont val="Tahoma"/>
            <family val="2"/>
          </rPr>
          <t xml:space="preserve">(3)
</t>
        </r>
      </text>
    </comment>
    <comment ref="E45" authorId="0" shapeId="0">
      <text>
        <r>
          <rPr>
            <sz val="9"/>
            <color indexed="81"/>
            <rFont val="Tahoma"/>
            <family val="2"/>
          </rPr>
          <t xml:space="preserve">voir (4)
</t>
        </r>
      </text>
    </comment>
    <comment ref="C48" authorId="0" shapeId="0">
      <text>
        <r>
          <rPr>
            <sz val="9"/>
            <color indexed="81"/>
            <rFont val="Tahoma"/>
            <family val="2"/>
          </rPr>
          <t xml:space="preserve">voir 10
</t>
        </r>
      </text>
    </comment>
  </commentList>
</comments>
</file>

<file path=xl/comments3.xml><?xml version="1.0" encoding="utf-8"?>
<comments xmlns="http://schemas.openxmlformats.org/spreadsheetml/2006/main">
  <authors>
    <author>QUIDEAU Pierre</author>
  </authors>
  <commentList>
    <comment ref="E17" authorId="0" shapeId="0">
      <text>
        <r>
          <rPr>
            <sz val="9"/>
            <color indexed="81"/>
            <rFont val="Tahoma"/>
            <family val="2"/>
          </rPr>
          <t xml:space="preserve">Voir (1)
</t>
        </r>
      </text>
    </comment>
    <comment ref="K17" authorId="0" shapeId="0">
      <text>
        <r>
          <rPr>
            <sz val="9"/>
            <color indexed="81"/>
            <rFont val="Tahoma"/>
            <family val="2"/>
          </rPr>
          <t xml:space="preserve">voir(2)
</t>
        </r>
      </text>
    </comment>
    <comment ref="H34" authorId="0" shapeId="0">
      <text>
        <r>
          <rPr>
            <sz val="9"/>
            <color indexed="81"/>
            <rFont val="Tahoma"/>
            <family val="2"/>
          </rPr>
          <t xml:space="preserve">voir (3)
</t>
        </r>
      </text>
    </comment>
    <comment ref="H35" authorId="0" shapeId="0">
      <text>
        <r>
          <rPr>
            <sz val="9"/>
            <color indexed="81"/>
            <rFont val="Tahoma"/>
            <family val="2"/>
          </rPr>
          <t xml:space="preserve">voir (4)
</t>
        </r>
      </text>
    </comment>
    <comment ref="E55" authorId="0" shapeId="0">
      <text>
        <r>
          <rPr>
            <sz val="9"/>
            <color indexed="81"/>
            <rFont val="Tahoma"/>
            <family val="2"/>
          </rPr>
          <t xml:space="preserve">voir (4)
</t>
        </r>
      </text>
    </comment>
    <comment ref="C58" authorId="0" shapeId="0">
      <text>
        <r>
          <rPr>
            <sz val="9"/>
            <color indexed="81"/>
            <rFont val="Tahoma"/>
            <family val="2"/>
          </rPr>
          <t xml:space="preserve">voir 10
</t>
        </r>
      </text>
    </comment>
  </commentList>
</comments>
</file>

<file path=xl/sharedStrings.xml><?xml version="1.0" encoding="utf-8"?>
<sst xmlns="http://schemas.openxmlformats.org/spreadsheetml/2006/main" count="1973" uniqueCount="1642">
  <si>
    <t>Effectif de vaches laitières</t>
  </si>
  <si>
    <t>Total</t>
  </si>
  <si>
    <t>Janv</t>
  </si>
  <si>
    <t>Févr</t>
  </si>
  <si>
    <t>Mars</t>
  </si>
  <si>
    <t>Avr</t>
  </si>
  <si>
    <t>Mai</t>
  </si>
  <si>
    <t>Juin</t>
  </si>
  <si>
    <t>Juil</t>
  </si>
  <si>
    <t>Août</t>
  </si>
  <si>
    <t>Sept</t>
  </si>
  <si>
    <t>Oct</t>
  </si>
  <si>
    <t>Nov</t>
  </si>
  <si>
    <t>Déc</t>
  </si>
  <si>
    <t>100% bâtiment</t>
  </si>
  <si>
    <t>Pâturage 1/2 journée</t>
  </si>
  <si>
    <t>Pâturage en journée</t>
  </si>
  <si>
    <t>Pâturage jour et nuit</t>
  </si>
  <si>
    <t>Sous-troupeau 1</t>
  </si>
  <si>
    <t>Temps passé en extérieur (pâturage)</t>
  </si>
  <si>
    <t>jours par mois pour les différentes conduites</t>
  </si>
  <si>
    <t>Jours</t>
  </si>
  <si>
    <t>VL</t>
  </si>
  <si>
    <t>Heures / j en extérieur</t>
  </si>
  <si>
    <t>Pâturage jour ou nuit</t>
  </si>
  <si>
    <t>mois</t>
  </si>
  <si>
    <t>Ctrl</t>
  </si>
  <si>
    <t>Total jours équivalents</t>
  </si>
  <si>
    <t>Mois équivalents</t>
  </si>
  <si>
    <t>Sous-troupeau 2</t>
  </si>
  <si>
    <t>Production laitière par vache</t>
  </si>
  <si>
    <t>lait vendu</t>
  </si>
  <si>
    <t>autre lait valorisé</t>
  </si>
  <si>
    <t>Total lait valorisé</t>
  </si>
  <si>
    <t>litres/an</t>
  </si>
  <si>
    <t>Lait produit (valorisé/.92)</t>
  </si>
  <si>
    <t>kg/an</t>
  </si>
  <si>
    <t>Lait par vache</t>
  </si>
  <si>
    <t>par VL</t>
  </si>
  <si>
    <t>Troupeau</t>
  </si>
  <si>
    <t>Azote total</t>
  </si>
  <si>
    <t xml:space="preserve">Maîtrisable </t>
  </si>
  <si>
    <t>Non maîtrisable</t>
  </si>
  <si>
    <t>Rappel des références de rejet en azote de vaches laitières</t>
  </si>
  <si>
    <t>Lait produit par vache</t>
  </si>
  <si>
    <t xml:space="preserve">Lait valorisé </t>
  </si>
  <si>
    <t>Temps passé hors bâtiment</t>
  </si>
  <si>
    <t>en kg par VL par an</t>
  </si>
  <si>
    <t>litre/VL/an</t>
  </si>
  <si>
    <t>&lt; 4 mois</t>
  </si>
  <si>
    <t>4 à 7</t>
  </si>
  <si>
    <t>&gt; 7 mois</t>
  </si>
  <si>
    <t>moins de 6000 kg</t>
  </si>
  <si>
    <t>&lt; 5520</t>
  </si>
  <si>
    <t>en kg d'azote par vache par an</t>
  </si>
  <si>
    <t>de 6000 à 8000 kg</t>
  </si>
  <si>
    <t>intermédiaire</t>
  </si>
  <si>
    <t>plus de 8000 kg</t>
  </si>
  <si>
    <t>&gt; 7360</t>
  </si>
  <si>
    <t>à épandre</t>
  </si>
  <si>
    <t>au pâturage</t>
  </si>
  <si>
    <t>en kg N par an</t>
  </si>
  <si>
    <t>UGB</t>
  </si>
  <si>
    <t>A</t>
  </si>
  <si>
    <t>lait</t>
  </si>
  <si>
    <t>&lt;6000</t>
  </si>
  <si>
    <t>-</t>
  </si>
  <si>
    <t>&gt;8000</t>
  </si>
  <si>
    <t>&lt;4</t>
  </si>
  <si>
    <t>4-7</t>
  </si>
  <si>
    <t>B</t>
  </si>
  <si>
    <t>&gt;7</t>
  </si>
  <si>
    <t>C</t>
  </si>
  <si>
    <t>Mois</t>
  </si>
  <si>
    <t>Lait</t>
  </si>
  <si>
    <t>mois par an et par VL en moyenne</t>
  </si>
  <si>
    <t>Azote contenu dans les déjections et UGB</t>
  </si>
  <si>
    <t>Pression de pâturage</t>
  </si>
  <si>
    <t>Surface accessible</t>
  </si>
  <si>
    <t>Dérobées pâturées 1</t>
  </si>
  <si>
    <t>Dérobées pâturées 2</t>
  </si>
  <si>
    <t>ST1</t>
  </si>
  <si>
    <t>ST2</t>
  </si>
  <si>
    <t xml:space="preserve">ST2 </t>
  </si>
  <si>
    <t>Surfaces pâturées par les vaches laitières</t>
  </si>
  <si>
    <t>Rendement herbe</t>
  </si>
  <si>
    <t>ST3</t>
  </si>
  <si>
    <t>ST3 : nombre mini de VL en bâtiment à toutes périodes</t>
  </si>
  <si>
    <t>t de MS</t>
  </si>
  <si>
    <t>UGB_JPP/ha</t>
  </si>
  <si>
    <t>Sous troupeau ST1</t>
  </si>
  <si>
    <t>Ensemble des VL</t>
  </si>
  <si>
    <t>Ensemble</t>
  </si>
  <si>
    <t>à ne pas dépasser</t>
  </si>
  <si>
    <t>Herbe pâturée par jour</t>
  </si>
  <si>
    <t>Seuil à dépasser</t>
  </si>
  <si>
    <t>en ha</t>
  </si>
  <si>
    <t>en kg de MS par UGB/j</t>
  </si>
  <si>
    <t>t de MS/ha</t>
  </si>
  <si>
    <t>Maxi règlementaire</t>
  </si>
  <si>
    <t>Chambres d'Agriculture de Bretagne</t>
  </si>
  <si>
    <t>Précisions</t>
  </si>
  <si>
    <t>4 h = pâturage limité en période de transition (ex. 11h-15h ou 13h-17h)</t>
  </si>
  <si>
    <t>8 h = pâturage en journée ( ex. 9h à 17h )</t>
  </si>
  <si>
    <t>20 h = animaux à l'extérieur jour et nuit - 4 h de temps de traite</t>
  </si>
  <si>
    <t xml:space="preserve">24 h = animaux à l'extérieur jour et nuit </t>
  </si>
  <si>
    <t>Nota : ces durées pourront être modulées dans les situtations où elles sont nettement différentes, suite à des conduites particulières (robot, temps de traite prolongé…) qu'il faudra pouvoir justifier</t>
  </si>
  <si>
    <t xml:space="preserve">Le calcul du temps cumulé passé en extérieur décompte le temps de traite </t>
  </si>
  <si>
    <t>notamment dans le cas où les vaches sont jour et nuit en extérieur.</t>
  </si>
  <si>
    <t>Dans le cadre du plan de fumure, prendre l'effectif moyen annuel sur la campagne (du 01/09 au 31/08)</t>
  </si>
  <si>
    <t>(3) temps passé au pâturage.  Horaires types (modifiables)</t>
  </si>
  <si>
    <t>12 h = pâturage en journée ( ex. 7h à 19h ) ou de nuit (20h à 8h)</t>
  </si>
  <si>
    <t>(4) valorisé = lait vendable utilisé pour la transformation et pour une production de veaux de boucherie</t>
  </si>
  <si>
    <t>(5) Le coefficient de 0.92 inclut le facteur de conversion de litre en kg et un % de lait produit mais non valorisable</t>
  </si>
  <si>
    <t>Le rejet en azote est fonction du niveau moyen de production laitière des vaches et du temps passé par les animaux au pâturage.</t>
  </si>
  <si>
    <t>(6) Azote maîtrisable = azote dans dejections émises au bâtiment, pertes bâtiment et stockage (25%) déduites</t>
  </si>
  <si>
    <t>(7) surfaces accessibles aux VL, mais pouvant être pour partie en culture ; Facultatif</t>
  </si>
  <si>
    <t>+ST2</t>
  </si>
  <si>
    <t>kg MS/UGB_JPP</t>
  </si>
  <si>
    <t xml:space="preserve">&gt;&gt;&gt; réduction du temps de pâturage </t>
  </si>
  <si>
    <t>&gt; augmentation des rendements (dans la limite du possible…)</t>
  </si>
  <si>
    <t>Prairies</t>
  </si>
  <si>
    <t>en UGB_JPP/ha sur</t>
  </si>
  <si>
    <t>Calcul des rejets en azote</t>
  </si>
  <si>
    <t>nota :  vérifier que le calendrier de pâturage est cohérent avec la valorisation des dérobées (en automne ou en fin d'hiver)</t>
  </si>
  <si>
    <t>(9) ne compter que les surfaces supplémentaires (/ ST1) utilisées par le sous-troupeau ST2</t>
  </si>
  <si>
    <t>Elevage laitier de</t>
  </si>
  <si>
    <t xml:space="preserve">                                         Sous-troupeaux            ST1</t>
  </si>
  <si>
    <t>(1) Effectif de vaches en production (traites + taries) / [saisie par "Sous-troupeau"]</t>
  </si>
  <si>
    <t>Dans le cadre d'un dossier "installation classée", prendre l'effectif maximal (ou l' effectif moyen annuel maxi)</t>
  </si>
  <si>
    <t>(2) différencier des sous-troupeaux si cela est pertinent et permet de mieux décrire des conduites différenciées</t>
  </si>
  <si>
    <t>(11) Second critère : la consommation d'herbe doit dépasser 12 kg de MS par UGB et par jour de présence au pâturage</t>
  </si>
  <si>
    <t>ST3 : animaux restant au bâtiment en période de pâturage des autres sous-troupeaux</t>
  </si>
  <si>
    <t>Azote non maîtrisable par ha de prairie pâturée</t>
  </si>
  <si>
    <t>sur prairies (hors dérobées)</t>
  </si>
  <si>
    <t>sur prairies + dérobées</t>
  </si>
  <si>
    <t>kg N/ha</t>
  </si>
  <si>
    <t xml:space="preserve">Besoin du troupeau </t>
  </si>
  <si>
    <t xml:space="preserve">t de MS </t>
  </si>
  <si>
    <t>Besoin</t>
  </si>
  <si>
    <t>par UGB</t>
  </si>
  <si>
    <t>t MS</t>
  </si>
  <si>
    <t>Vaches laitières</t>
  </si>
  <si>
    <t>Autres bovins</t>
  </si>
  <si>
    <t>Autres herbivores</t>
  </si>
  <si>
    <t>Pâturage</t>
  </si>
  <si>
    <t>Achat</t>
  </si>
  <si>
    <t>Produit</t>
  </si>
  <si>
    <t>dont</t>
  </si>
  <si>
    <t>autres fourrages</t>
  </si>
  <si>
    <t>Ensemble troupeaux</t>
  </si>
  <si>
    <t>Gestion du pâturage</t>
  </si>
  <si>
    <t>Elevage de</t>
  </si>
  <si>
    <t>Seuil critique</t>
  </si>
  <si>
    <t>Niveau à dépasser</t>
  </si>
  <si>
    <t>Renseigner les informations dans les cellules présentant cette couleur</t>
  </si>
  <si>
    <t xml:space="preserve">               Le seuil critique correspond à 12 kg de fourrage consommé par UGB et par jour de pâturage</t>
  </si>
  <si>
    <t>Calculs annexes</t>
  </si>
  <si>
    <t>Surface pâturée par VL</t>
  </si>
  <si>
    <t>en ares par VL</t>
  </si>
  <si>
    <t xml:space="preserve">(8) les surfaces de dérobées sont traduites en équivalent ha de prairie </t>
  </si>
  <si>
    <t>ha</t>
  </si>
  <si>
    <t>Base équivalence dérobée : 1 ha =</t>
  </si>
  <si>
    <t>sans prise en compte des dérobées</t>
  </si>
  <si>
    <t>en kg de MS par UGB/JPP</t>
  </si>
  <si>
    <t>en UGB.JPP</t>
  </si>
  <si>
    <t>/VL/an</t>
  </si>
  <si>
    <t xml:space="preserve">Pression de pâturage sur prairies </t>
  </si>
  <si>
    <t>Si ce n'est pas le cas, le seuil critique est dépassé et  l'annotation "insuffisant" apparait, traduisant une situation</t>
  </si>
  <si>
    <t>&gt;&gt; augmentation des surfaces pâturées (y compris des dérobées)</t>
  </si>
  <si>
    <r>
      <t>de "surpâturage" .</t>
    </r>
    <r>
      <rPr>
        <b/>
        <sz val="11"/>
        <color theme="1"/>
        <rFont val="Calibri"/>
        <family val="2"/>
        <scheme val="minor"/>
      </rPr>
      <t xml:space="preserve"> Pour respecter la règle, il est possible d'agir à 3 niveaux</t>
    </r>
    <r>
      <rPr>
        <sz val="11"/>
        <color theme="1"/>
        <rFont val="Calibri"/>
        <family val="2"/>
        <scheme val="minor"/>
      </rPr>
      <t xml:space="preserve"> :</t>
    </r>
  </si>
  <si>
    <t>Stocks</t>
  </si>
  <si>
    <t>début</t>
  </si>
  <si>
    <t>fin</t>
  </si>
  <si>
    <t>principale</t>
  </si>
  <si>
    <t>dérobée</t>
  </si>
  <si>
    <t>utilisé</t>
  </si>
  <si>
    <t xml:space="preserve">Produit et </t>
  </si>
  <si>
    <t>Bilan fourrager</t>
  </si>
  <si>
    <t>Besoins prévisionnels</t>
  </si>
  <si>
    <t>Fourrages produits et utilisés</t>
  </si>
  <si>
    <t>Production de fourrages</t>
  </si>
  <si>
    <t>maïs ensilage</t>
  </si>
  <si>
    <t>rendement moyen par ha pâturé équivalent</t>
  </si>
  <si>
    <t>données établies dans l'onglet JPP-VL</t>
  </si>
  <si>
    <t>produit</t>
  </si>
  <si>
    <t>surface</t>
  </si>
  <si>
    <t>rdt</t>
  </si>
  <si>
    <t>tMS/ha</t>
  </si>
  <si>
    <t>prairies</t>
  </si>
  <si>
    <t>en UGB.JPP/ha</t>
  </si>
  <si>
    <t>kg MS/UGB.JPP</t>
  </si>
  <si>
    <t>Herbe pâturée par JPP par UGB</t>
  </si>
  <si>
    <t xml:space="preserve">Contrôle cohérence : pas plus de </t>
  </si>
  <si>
    <t>Plafond technique</t>
  </si>
  <si>
    <t>TMS</t>
  </si>
  <si>
    <t>Autres cultures pâturées</t>
  </si>
  <si>
    <t>Prairies pâturées</t>
  </si>
  <si>
    <t>Paturage</t>
  </si>
  <si>
    <t>% temps</t>
  </si>
  <si>
    <t>sur la base de 6,2 t MS/UGB</t>
  </si>
  <si>
    <t>sur la base de 15 kg/UGB.JPP</t>
  </si>
  <si>
    <t>&gt;&gt; Fourrages pâturés</t>
  </si>
  <si>
    <t>Rappel données pour les VL</t>
  </si>
  <si>
    <t>Besoins en fourrages</t>
  </si>
  <si>
    <t>Contrôle du bilan fourrager</t>
  </si>
  <si>
    <t>Bilan global</t>
  </si>
  <si>
    <t>Besoin pâturage</t>
  </si>
  <si>
    <t>Total (en ha équiv. Prairie)</t>
  </si>
  <si>
    <t>betteraves et autres</t>
  </si>
  <si>
    <t>des besoins (théoriques)</t>
  </si>
  <si>
    <t>Utilisé</t>
  </si>
  <si>
    <t>&gt;&gt; Substituts de fourrages</t>
  </si>
  <si>
    <t>total</t>
  </si>
  <si>
    <t>t de  MS</t>
  </si>
  <si>
    <t>en t de MS produites au champ</t>
  </si>
  <si>
    <t>fourrages déshydratés, drèches, coproduits…</t>
  </si>
  <si>
    <t>dérob. type prairie</t>
  </si>
  <si>
    <t xml:space="preserve">dérob. autres </t>
  </si>
  <si>
    <t>Solde</t>
  </si>
  <si>
    <t>taux de couverture</t>
  </si>
  <si>
    <t>Précisions concernant la prise en compte des stocks et reports de stocks pour les fourrages récoltés</t>
  </si>
  <si>
    <t>Cultures</t>
  </si>
  <si>
    <t>principales</t>
  </si>
  <si>
    <t>dérobées</t>
  </si>
  <si>
    <t>Analyse de la gestion du pâturage</t>
  </si>
  <si>
    <t>Bilan fourrager global</t>
  </si>
  <si>
    <t>Détail de la conduite du troupeau de vaches laitières</t>
  </si>
  <si>
    <t>Analyse de la gestion du pâturage des VL</t>
  </si>
  <si>
    <t xml:space="preserve">(2) fourrages et aliments grossiers venant de l'extérieur </t>
  </si>
  <si>
    <t>en UGB.JPP/ha sur</t>
  </si>
  <si>
    <t>Autres animaux</t>
  </si>
  <si>
    <t>données à saisir ou à modifier</t>
  </si>
  <si>
    <t>paille aliment</t>
  </si>
  <si>
    <t>(3) paille ajoutée dans l'aliment distribué, ou consommée par des animaux rationnés</t>
  </si>
  <si>
    <t>pâturée en tMS/ha</t>
  </si>
  <si>
    <t xml:space="preserve">% </t>
  </si>
  <si>
    <t>pâturé</t>
  </si>
  <si>
    <t>céréales, méteils ensilés</t>
  </si>
  <si>
    <t>prairies fauche et pâture</t>
  </si>
  <si>
    <t>prairies de fauche</t>
  </si>
  <si>
    <t>prairies pâturées</t>
  </si>
  <si>
    <t>colza, choux fourragers</t>
  </si>
  <si>
    <t>&gt; du respect des critères de bonne gestion du pâturage</t>
  </si>
  <si>
    <t>Ces calculs sont également faits automatiquement en réalisant le PVEF</t>
  </si>
  <si>
    <t>&gt; que le bilan fourrager est safisfait et cohérent</t>
  </si>
  <si>
    <t>dérobée suivant une prairie pâturée</t>
  </si>
  <si>
    <t>xxxx</t>
  </si>
  <si>
    <t>pâturés</t>
  </si>
  <si>
    <t>Ha</t>
  </si>
  <si>
    <t xml:space="preserve">&gt; Fourrages </t>
  </si>
  <si>
    <t>Surfaces pâturées</t>
  </si>
  <si>
    <t>total en ha équivalents</t>
  </si>
  <si>
    <t>ha équivalents</t>
  </si>
  <si>
    <t>Produit pâturé</t>
  </si>
  <si>
    <t>ha en culture principale</t>
  </si>
  <si>
    <t>t MS/ha</t>
  </si>
  <si>
    <t>et à la distribution</t>
  </si>
  <si>
    <t>pertes estimées</t>
  </si>
  <si>
    <t>en % du produit</t>
  </si>
  <si>
    <t>après déduction des pertes (et restes) inévitables au champ, lors de la conservation</t>
  </si>
  <si>
    <t>précédente</t>
  </si>
  <si>
    <t>Report</t>
  </si>
  <si>
    <t>de stock</t>
  </si>
  <si>
    <t xml:space="preserve">Produit lors de </t>
  </si>
  <si>
    <t>- cession</t>
  </si>
  <si>
    <t>+ achat</t>
  </si>
  <si>
    <t>présente</t>
  </si>
  <si>
    <t>betteraves</t>
  </si>
  <si>
    <t>ha en culture dérobée</t>
  </si>
  <si>
    <t>Evaluation des rendements en t de MS consommable par les animaux</t>
  </si>
  <si>
    <t>Surface en</t>
  </si>
  <si>
    <t>culture …</t>
  </si>
  <si>
    <t>la campagne …</t>
  </si>
  <si>
    <t>herbe pâturée</t>
  </si>
  <si>
    <t>&gt; Fourrages récoltés mécaniquement</t>
  </si>
  <si>
    <t>&gt; que le bilan fourrager est safisfait et cohérent, en tenant compte des reports de stocks</t>
  </si>
  <si>
    <t>betterave</t>
  </si>
  <si>
    <t>céréales, méteil ensilés</t>
  </si>
  <si>
    <t>herbe ensilée</t>
  </si>
  <si>
    <t>herbe fanée</t>
  </si>
  <si>
    <t>fauche exclusive</t>
  </si>
  <si>
    <t>pâture et fauche</t>
  </si>
  <si>
    <t>pâture exclusive</t>
  </si>
  <si>
    <t>herbe séchée (foin …)</t>
  </si>
  <si>
    <t>fauche</t>
  </si>
  <si>
    <t>pâtures</t>
  </si>
  <si>
    <t>% fauche</t>
  </si>
  <si>
    <t>sur la base de 6,2 t MS/UGB  (complément aux fourrages distribués)</t>
  </si>
  <si>
    <t xml:space="preserve">(4) 1 ha de dérobé = 0,5 ha équivalent </t>
  </si>
  <si>
    <t>(1) comptabilisé si la quantité pâturée dépasse un niveau mini, et en évitant les doubles comptages (dérobée suivant une pâture)</t>
  </si>
  <si>
    <t>surface fourragère principale</t>
  </si>
  <si>
    <t>(1) si cette valeur n'est pas connue, se baser pour le maïs sur la production de la campagne précédente</t>
  </si>
  <si>
    <t>voir explications et exemples en bas de page</t>
  </si>
  <si>
    <t>Contrôle des niveaux de rendement fourragers pour la présente campagne</t>
  </si>
  <si>
    <t>Evaluation des rendements des prairies : t MS  produites et t de MS ingérées</t>
  </si>
  <si>
    <t>surfaces de prairies en culture principale</t>
  </si>
  <si>
    <t>ha approximés</t>
  </si>
  <si>
    <t xml:space="preserve">herbe ensilée </t>
  </si>
  <si>
    <t>culture</t>
  </si>
  <si>
    <t>&lt;&gt; Au cours de la présente campagne culturale (N), les herbivores ont consommé principalement le maïs ou les betteraves produits durant la campagne précédente (N-1), et l’herbe (pâturée) produite au cours de l’année N. Ainsi, pour le bilan fourrager de N, ce moins les productions de maïs ou betteraves de la présente campagne qui importent, que celles de la campagne N-1.</t>
  </si>
  <si>
    <t>&lt;&gt; Tandis qu'en termes de fertilisation, la campagne culture se termine fin août, au niveau fourrager cette date est peu appropriée. Le pâturage se poursuit et les principales cultures fourragères ne sont pas encore récoltées (rendements non connus). Ainsi, il est préférable d'adopter une date de cloture du bilan fourrager pour l'année N se situant entre le  31/10 et le 31/12.</t>
  </si>
  <si>
    <t>Betterave</t>
  </si>
  <si>
    <t>En fin de campagne la récolte N est encore au champ. Elle est indiquée en "produit" et se retrouve en totalité en stock fin</t>
  </si>
  <si>
    <t>La consommation de betterave correspond stock produit au cours de la précédente campagne (récolte N-1)</t>
  </si>
  <si>
    <t>Maïs</t>
  </si>
  <si>
    <t>Précisions concernant la prise en compte des dérobées fourragères</t>
  </si>
  <si>
    <t xml:space="preserve">&gt; Bilan fourrager : </t>
  </si>
  <si>
    <t>&gt; Cahier de fertilisation : première culture sur la campagne N+1</t>
  </si>
  <si>
    <t>campagne N</t>
  </si>
  <si>
    <t>campagne N+1</t>
  </si>
  <si>
    <t>Cas 1 : Colza fourrager semé en juillet (N) et recolté (distribué en vert) en grande partie dès l'automne</t>
  </si>
  <si>
    <t>Cas 2 : RGI semé en août (N), fertilisé en sortie d'hiver suivant et recolté au printemps N+1 (ensilage)</t>
  </si>
  <si>
    <t>Le stock de la récolte précédente a été utilisé en début de campagne (au cours de l'hiver N/N+1)</t>
  </si>
  <si>
    <t>&gt; Cahier de fertilisation : seconde culture de la campagne N</t>
  </si>
  <si>
    <t xml:space="preserve">En fin de campagne, la récolte N+1 est en silo depuis le printemps et n'a pas encore été utilisée. </t>
  </si>
  <si>
    <t>Le stock fin correspond à la fraction non récoltée à la cloture du bilan fourrager. Il s'agit d'un stock de fourrage sur pied.</t>
  </si>
  <si>
    <t>Les cas suivants illustrent le fonctionnement de cette procédure de stocks et report de stocks</t>
  </si>
  <si>
    <t>&lt;&gt; Le présent bilan fourrager se base sur des productions de fourrages "au champ", telles que celles figurant dans le cahier de fertilisation. Compte tenu des points précédents, son calcul nécessite les données de production de 2 campagnes culturales (N-1 et N). Une procédure de stock et report de stocks permet de formaliser le transfert de données entre deux campagnes successives.</t>
  </si>
  <si>
    <t>le stock début correspond au report de stock de la campagne précédente</t>
  </si>
  <si>
    <t>qui contribue au stock final. Le tout (150+1400) fera l'objet du report de stock sur la campagne à suivre</t>
  </si>
  <si>
    <r>
      <t xml:space="preserve">La réalisation du bilan fourrager nécessite donc d'une part d'évaluer les fourrages produits au champ, et d'autre part de faire un état des stocks en fin de campagne fourragère. Idéalement, cette évaluation des stocks fin est à faire à date fixe </t>
    </r>
    <r>
      <rPr>
        <sz val="11"/>
        <color theme="1"/>
        <rFont val="Calibri"/>
        <family val="2"/>
        <scheme val="minor"/>
      </rPr>
      <t>(1 semaine = 2% de consommation annuelle)</t>
    </r>
    <r>
      <rPr>
        <b/>
        <sz val="11"/>
        <color theme="1"/>
        <rFont val="Calibri"/>
        <family val="2"/>
        <scheme val="minor"/>
      </rPr>
      <t>.</t>
    </r>
  </si>
  <si>
    <t>&lt;&gt; Ces cultures dérobées sont souvent "à cheval" sur 2 campagnes. Pour simplifier leur prise en compte dans le bilan fourrager, leur déclaration dans le cahier de ferti est à raisonner en fonction du positionnement de leur récolte.
&gt; si la récolte intervient au cours de l'année N, les déclarer en tant que seconde culture pour la campagne culturale N-1/N
&gt; si leur récolte intervient l'année suivant leur implantation, les déclarer en tant que première culture pour la campagne culturale N/N+1</t>
  </si>
  <si>
    <t>A saisir : report de stock de la campagne culturale précédente</t>
  </si>
  <si>
    <t>En fin de campagne N, le maïs ancien étant épuisé, une petite partie de la dernière récolte a été utilisée</t>
  </si>
  <si>
    <t>En fin de campagne la récolte N est faite et non encore été utilisée. Il reste du stock de maïs ancien évalué à 150 t</t>
  </si>
  <si>
    <t>x</t>
  </si>
  <si>
    <t>y</t>
  </si>
  <si>
    <t xml:space="preserve">&lt;&lt; Cette feuille permet de s'assurer au stade bilan (annuel) de campagne  : </t>
  </si>
  <si>
    <t xml:space="preserve">&lt;&lt; Cette feuille permet de s'assurer au stade projet  : </t>
  </si>
  <si>
    <t xml:space="preserve">(3) fourrages et aliments grossiers venant de l'extérieur </t>
  </si>
  <si>
    <t>(4) paille ajoutée dans l'aliment distribué, ou consommée par des animaux rationnés</t>
  </si>
  <si>
    <t xml:space="preserve">(2) stocks début de la prochaine campagne </t>
  </si>
  <si>
    <t>1 JPP = 24 h au pâturage</t>
  </si>
  <si>
    <t>1 UGB.JPP = 1 UGB au pâturage 24h</t>
  </si>
  <si>
    <t>Jours de présence au pâturage</t>
  </si>
  <si>
    <t>Résultat</t>
  </si>
  <si>
    <t xml:space="preserve">Avertissement : cette méthode de calcul du bilan fourrager avec stocks n'est pas imposée par la règlementation. Elle est recommandée au plan technique pour mieux coller à la réalité (voir explications sous la table de calcul) </t>
  </si>
  <si>
    <t>&gt; du respect des critères règlementaires de bonne gestion du pâturage</t>
  </si>
  <si>
    <t>Avertissement : cette feuille convient pour un calcul prévisionnel (projet ou simulation des changement de pratiques). Son utilisation en contrôle du réalisé est possible dans les conditions indiquées sous la plage de calcul</t>
  </si>
  <si>
    <t xml:space="preserve">Application </t>
  </si>
  <si>
    <t>&lt;&gt; Au cours de la présente campagne culturale (N), les herbivores ont consommé principalement le maïs ou les betteraves produits durant la campagne précédente (N-1), et l’herbe (pâturée) produite au cours de l’année N. Ainsi, pour le bilan fourrager de N, ce moins les productions de maïs ou betteraves de la présente campagne qui importent, que celles de la campagne N-1 !</t>
  </si>
  <si>
    <t>&lt;&gt; Selon les conditions climatiques de l'année, les rendements des cultures fourragères fluctuent. En année défavorable pour l'herbe, il faudra puiser dans les stocks et inversement.</t>
  </si>
  <si>
    <t xml:space="preserve">&lt;&gt; Il résulte des deux points précédents, d'une part qu'un calcul de bilan fourrager basé sur les surfaces et rendements de l'année culturale ne reflète pas la réalité de l'année évaluée, et d'autre part qu'il est souvent difficile d'équilibrer le bilan fourrager sans introduire les variations de stock. </t>
  </si>
  <si>
    <t>&gt;  le cheptel et les surfaces fourragères n'ont que peu évolué au cours des 3 dernières années</t>
  </si>
  <si>
    <t>=&gt; Le mode de calcul du bilan fourrager figurant dans cette feuille n'est donc pas le mieux adapté pour établir un bilan annuel précis à des fins de contrôle de ce qui c'est passé durant une campagne particulière.</t>
  </si>
  <si>
    <t>Toutefois, lorsqu'il s'agit d'évaluer la situation "en moyenne", l'utilisation de cette feuille est possible sous deux conditions :</t>
  </si>
  <si>
    <t>&gt; se baser sur les moyennes des 3 dernières années, pour les surfaces et rendements fourragers, ainsi que pour les achats/ventes éventuels.</t>
  </si>
  <si>
    <t xml:space="preserve">Vache allaitante </t>
  </si>
  <si>
    <t>Bovin mâle &gt; 2 ans</t>
  </si>
  <si>
    <t>Broutard (8-12 mois)</t>
  </si>
  <si>
    <t>Taurillon laitier (0-18m)</t>
  </si>
  <si>
    <t>Vache de réforme</t>
  </si>
  <si>
    <t>Veau de boucherie (places)</t>
  </si>
  <si>
    <t>Agneau engrais.(produit)</t>
  </si>
  <si>
    <t>Agnelle</t>
  </si>
  <si>
    <t>Brebis laitière</t>
  </si>
  <si>
    <t>Brebis viande, bélier</t>
  </si>
  <si>
    <t>Cheval sport</t>
  </si>
  <si>
    <t>Poney AB (200 kg)</t>
  </si>
  <si>
    <t>Poney CD (400 kg)</t>
  </si>
  <si>
    <t>Chèvre</t>
  </si>
  <si>
    <t>Chevrette</t>
  </si>
  <si>
    <t>Chevreau engrais.(produit)</t>
  </si>
  <si>
    <t>Laitier</t>
  </si>
  <si>
    <t>Viande</t>
  </si>
  <si>
    <t>Ovins</t>
  </si>
  <si>
    <t>Caprins</t>
  </si>
  <si>
    <t>Equins</t>
  </si>
  <si>
    <t>mois au</t>
  </si>
  <si>
    <t>fourrage</t>
  </si>
  <si>
    <t>pâturage</t>
  </si>
  <si>
    <t>Bovins</t>
  </si>
  <si>
    <t>Ovins, caprins, Equins</t>
  </si>
  <si>
    <t>Génisse viande&gt; 2ans</t>
  </si>
  <si>
    <t>Génisse lait&gt; 2ans</t>
  </si>
  <si>
    <t xml:space="preserve">Bovin lait 1-2 ans croissance </t>
  </si>
  <si>
    <t xml:space="preserve">Bovin lait 0-1 an croissance </t>
  </si>
  <si>
    <t xml:space="preserve">Bovin viande 0-1 an croissance </t>
  </si>
  <si>
    <t xml:space="preserve">Bovin viande 1-2 ans croissance </t>
  </si>
  <si>
    <t>Bovin viande 0-1 an engrais.</t>
  </si>
  <si>
    <t>Bovin viande 1-2 ans engrais.</t>
  </si>
  <si>
    <t>UGB.JPP</t>
  </si>
  <si>
    <t>Total bovins</t>
  </si>
  <si>
    <t>Total bovins , hors VL</t>
  </si>
  <si>
    <t>Calcul UGB.JPP</t>
  </si>
  <si>
    <t>Effectifs d'animaux</t>
  </si>
  <si>
    <t>Références UGB</t>
  </si>
  <si>
    <t>Cheval lourd</t>
  </si>
  <si>
    <t>Poulain lourd 1-2 ans</t>
  </si>
  <si>
    <t>Poulain lourd 6-12 mois</t>
  </si>
  <si>
    <t>Jument sport suitée</t>
  </si>
  <si>
    <t>Poulain sport</t>
  </si>
  <si>
    <t>Jument lourd suitée</t>
  </si>
  <si>
    <t>&gt;</t>
  </si>
  <si>
    <t>Feuille JPP-VL</t>
  </si>
  <si>
    <t xml:space="preserve">Elle intègre l'ensemble des herbivores et concerne la globalité de l'exploitation. </t>
  </si>
  <si>
    <t xml:space="preserve">Elle peut aussi servir à simuler des évolutions de pratiques et établir le plan d'action correctif </t>
  </si>
  <si>
    <t>Elle permet de montrer la cohérence du système fourrager (et des rendements) au travers du bilan fourrager global</t>
  </si>
  <si>
    <t>ainsi que l'absence de surpâturage par les animaux autres que les vaches laitières</t>
  </si>
  <si>
    <t>données de la feuille UGB ou à saisir en provenance d'autres tableaux (cheptel, cahier ferti, PVEF)</t>
  </si>
  <si>
    <t>Effectifs</t>
  </si>
  <si>
    <t xml:space="preserve">CHAMBRES d'AGRICULTURE DE BRETAGNE </t>
  </si>
  <si>
    <t>Outil de calcul des indicateurs de pression de pâturage</t>
  </si>
  <si>
    <t>et de vérification du respect des plafonds et seuils critiques</t>
  </si>
  <si>
    <t>Elle est ciblée sur la conduite du pâturage des vaches laitières sur les parcelles de pâturage auxquelles elles ont accès</t>
  </si>
  <si>
    <t>Feuille de calcul des UGB.JPP pour les animaux herbivores non VL</t>
  </si>
  <si>
    <t>VL : a saisir dans l'onglet JPP-VL</t>
  </si>
  <si>
    <t>Résultats reportés dans JPP-global</t>
  </si>
  <si>
    <t>Dexel (2019)</t>
  </si>
  <si>
    <t>Un résultat supérieur laisse à penser que l'herbe produite est sous valorisée et/ou que les rendements sont surestimés …</t>
  </si>
  <si>
    <t>en kg de MS par UGB/jpp</t>
  </si>
  <si>
    <t>Vérifier qu'il n'y a pas de sous-valorisation de l'herbe pâturée</t>
  </si>
  <si>
    <t>plafond</t>
  </si>
  <si>
    <t>kg de MS / UGB.JPP</t>
  </si>
  <si>
    <t>repère technique</t>
  </si>
  <si>
    <t>jours avec sortie au pâturage :</t>
  </si>
  <si>
    <t>ni surpâturage des animaux autres que les VL</t>
  </si>
  <si>
    <t>Total autres herbivores</t>
  </si>
  <si>
    <t>Commentaires libres</t>
  </si>
  <si>
    <t>version - V11 :  dans JPP-VL, cellules D21 et D33 non protégées</t>
  </si>
  <si>
    <t>départ.</t>
  </si>
  <si>
    <t>Commune</t>
  </si>
  <si>
    <t>Andel</t>
  </si>
  <si>
    <t>Département / commune</t>
  </si>
  <si>
    <t>Saint-Nolff</t>
  </si>
  <si>
    <t>Treffléan</t>
  </si>
  <si>
    <t>La Trinité-Surzur</t>
  </si>
  <si>
    <t>Lauzach</t>
  </si>
  <si>
    <t>Sulniac</t>
  </si>
  <si>
    <t>Billiers</t>
  </si>
  <si>
    <t>Sougéal</t>
  </si>
  <si>
    <t>Mohon</t>
  </si>
  <si>
    <t>Saint-M'Hervé</t>
  </si>
  <si>
    <t>La Grée-Saint-Laurent</t>
  </si>
  <si>
    <t>Meillac</t>
  </si>
  <si>
    <t>Saint-Lunaire</t>
  </si>
  <si>
    <t>La Croix-Helléan</t>
  </si>
  <si>
    <t>Saint-Malo-des-Trois-Fontaines</t>
  </si>
  <si>
    <t>Princé</t>
  </si>
  <si>
    <t>Auray</t>
  </si>
  <si>
    <t>Monthault</t>
  </si>
  <si>
    <t>Bénodet</t>
  </si>
  <si>
    <t>Férel</t>
  </si>
  <si>
    <t>Surzur</t>
  </si>
  <si>
    <t>Gennes-sur-Seiche</t>
  </si>
  <si>
    <t>Locunolé</t>
  </si>
  <si>
    <t>Muzillac</t>
  </si>
  <si>
    <t>Pléguien</t>
  </si>
  <si>
    <t>Arradon</t>
  </si>
  <si>
    <t>Saint-Adrien</t>
  </si>
  <si>
    <t>Plouharnel</t>
  </si>
  <si>
    <t>Baden</t>
  </si>
  <si>
    <t>Livré-sur-Changeon</t>
  </si>
  <si>
    <t>Pouldergat</t>
  </si>
  <si>
    <t>Grand-Fougeray</t>
  </si>
  <si>
    <t>Mecé</t>
  </si>
  <si>
    <t>Saint-Martin-sur-Oust</t>
  </si>
  <si>
    <t>Guengat</t>
  </si>
  <si>
    <t>Saint-Péver</t>
  </si>
  <si>
    <t>Guiler-sur-Goyen</t>
  </si>
  <si>
    <t>Lanrodec</t>
  </si>
  <si>
    <t>Landudec</t>
  </si>
  <si>
    <t>Plonéis</t>
  </si>
  <si>
    <t>Pluguffan</t>
  </si>
  <si>
    <t>Caudan</t>
  </si>
  <si>
    <t>Gourlizon</t>
  </si>
  <si>
    <t>Tréméoc</t>
  </si>
  <si>
    <t>Le Quillio</t>
  </si>
  <si>
    <t>Uzel</t>
  </si>
  <si>
    <t>Trévé</t>
  </si>
  <si>
    <t>Peillac</t>
  </si>
  <si>
    <t>Saint-Laurent-sur-Oust</t>
  </si>
  <si>
    <t>Guégon</t>
  </si>
  <si>
    <t>Saint-Thélo</t>
  </si>
  <si>
    <t>Grâce-Uzel</t>
  </si>
  <si>
    <t>La Motte</t>
  </si>
  <si>
    <t>Merléac</t>
  </si>
  <si>
    <t>Le Haut-Corlay</t>
  </si>
  <si>
    <t>La Harmoye</t>
  </si>
  <si>
    <t>Saint-Caradec</t>
  </si>
  <si>
    <t>Saint-Gravé</t>
  </si>
  <si>
    <t>Saint-Congard</t>
  </si>
  <si>
    <t>Les Fougerêts</t>
  </si>
  <si>
    <t>Missiriac</t>
  </si>
  <si>
    <t>Saint-Marcel</t>
  </si>
  <si>
    <t>Thourie</t>
  </si>
  <si>
    <t>Guillac</t>
  </si>
  <si>
    <t>Josselin</t>
  </si>
  <si>
    <t>Arzal</t>
  </si>
  <si>
    <t>Pleugriffet</t>
  </si>
  <si>
    <t>Montertelot</t>
  </si>
  <si>
    <t>Malestroit</t>
  </si>
  <si>
    <t>Crédin</t>
  </si>
  <si>
    <t>Saint-Méloir-des-Ondes</t>
  </si>
  <si>
    <t>Saint-Georges-de-Reintembault</t>
  </si>
  <si>
    <t>Saint-Jouan-des-Guérets</t>
  </si>
  <si>
    <t>Teillay</t>
  </si>
  <si>
    <t>Saint-Sulpice-des-Landes</t>
  </si>
  <si>
    <t>Saint-Georges-de-Gréhaigne</t>
  </si>
  <si>
    <t>Saint-Coulomb</t>
  </si>
  <si>
    <t>Lanvaudan</t>
  </si>
  <si>
    <t>Calan</t>
  </si>
  <si>
    <t>Saint-Briac-sur-Mer</t>
  </si>
  <si>
    <t>Roz-sur-Couesnon</t>
  </si>
  <si>
    <t>Pleine-Fougères</t>
  </si>
  <si>
    <t>Sainte-Anne-sur-Vilaine</t>
  </si>
  <si>
    <t>Saint-Broladre</t>
  </si>
  <si>
    <t>Plouigneau</t>
  </si>
  <si>
    <t>Poullaouen</t>
  </si>
  <si>
    <t>Combrit</t>
  </si>
  <si>
    <t>Milizac-Guipronvel</t>
  </si>
  <si>
    <t>Saint-Thégonnec Loc-Eguiner</t>
  </si>
  <si>
    <t>Pleurtuit</t>
  </si>
  <si>
    <t>Plomelin</t>
  </si>
  <si>
    <t>Lanvollon</t>
  </si>
  <si>
    <t>Gouesnach</t>
  </si>
  <si>
    <t>Pluneret</t>
  </si>
  <si>
    <t>Loqueffret</t>
  </si>
  <si>
    <t>Brasparts</t>
  </si>
  <si>
    <t>Réguiny</t>
  </si>
  <si>
    <t>Martigné-Ferchaud</t>
  </si>
  <si>
    <t>Motreff</t>
  </si>
  <si>
    <t>Kerfourn</t>
  </si>
  <si>
    <t>Plouzévédé</t>
  </si>
  <si>
    <t>Locminé</t>
  </si>
  <si>
    <t>Bodilis</t>
  </si>
  <si>
    <t>Plumelin</t>
  </si>
  <si>
    <t>Plonévez-du-Faou</t>
  </si>
  <si>
    <t>Saint-Allouestre</t>
  </si>
  <si>
    <t>Lannédern</t>
  </si>
  <si>
    <t>Moréac</t>
  </si>
  <si>
    <t>Gouézec</t>
  </si>
  <si>
    <t>Montautour</t>
  </si>
  <si>
    <t>Lothey</t>
  </si>
  <si>
    <t>Lopérec</t>
  </si>
  <si>
    <t>Le Cloître-Pleyben</t>
  </si>
  <si>
    <t>Lennon</t>
  </si>
  <si>
    <t>Plouvorn</t>
  </si>
  <si>
    <t>Saint-Derrien</t>
  </si>
  <si>
    <t>Saint-Vougay</t>
  </si>
  <si>
    <t>Plougourvest</t>
  </si>
  <si>
    <t>Guiclan</t>
  </si>
  <si>
    <t>Saint-Sauveur</t>
  </si>
  <si>
    <t>Loc-Eguiner</t>
  </si>
  <si>
    <t>Locmélar</t>
  </si>
  <si>
    <t>Plounéventer</t>
  </si>
  <si>
    <t>Saint-Thois</t>
  </si>
  <si>
    <t>Plabennec</t>
  </si>
  <si>
    <t>Malguénac</t>
  </si>
  <si>
    <t>Guimiliau</t>
  </si>
  <si>
    <t>Saint-Tugdual</t>
  </si>
  <si>
    <t>Lampaul-Guimiliau</t>
  </si>
  <si>
    <t>Priziac</t>
  </si>
  <si>
    <t>Saint-Servais</t>
  </si>
  <si>
    <t>Le Saint</t>
  </si>
  <si>
    <t>Plougar</t>
  </si>
  <si>
    <t>Le Faouët</t>
  </si>
  <si>
    <t>Châteauneuf-du-Faou</t>
  </si>
  <si>
    <t>Gouesnou</t>
  </si>
  <si>
    <t>Bourg-Blanc</t>
  </si>
  <si>
    <t>Ploudaniel</t>
  </si>
  <si>
    <t>Pleyben</t>
  </si>
  <si>
    <t>Plouédern</t>
  </si>
  <si>
    <t>Saint-Divy</t>
  </si>
  <si>
    <t>La Roche-Bernard</t>
  </si>
  <si>
    <t>Kersaint-Plabennec</t>
  </si>
  <si>
    <t>Loc-Brévalaire</t>
  </si>
  <si>
    <t>Kernilis</t>
  </si>
  <si>
    <t>Ploudiry</t>
  </si>
  <si>
    <t>Saint-Urbain</t>
  </si>
  <si>
    <t>Trémaouézan</t>
  </si>
  <si>
    <t>Saint-Thonan</t>
  </si>
  <si>
    <t>Lanhouarneau</t>
  </si>
  <si>
    <t>Plourin</t>
  </si>
  <si>
    <t>Pencran</t>
  </si>
  <si>
    <t>Sizun</t>
  </si>
  <si>
    <t>Coat-Méal</t>
  </si>
  <si>
    <t>Le Drennec</t>
  </si>
  <si>
    <t>Saint-Méen</t>
  </si>
  <si>
    <t>Rieux</t>
  </si>
  <si>
    <t>Lohuec</t>
  </si>
  <si>
    <t>Tréouergat</t>
  </si>
  <si>
    <t>Le Folgoët</t>
  </si>
  <si>
    <t>Saint-Frégant</t>
  </si>
  <si>
    <t>Plouider</t>
  </si>
  <si>
    <t>La Martyre</t>
  </si>
  <si>
    <t>Landivisiau</t>
  </si>
  <si>
    <t>Lanarvily</t>
  </si>
  <si>
    <t>Lanneuffret</t>
  </si>
  <si>
    <t>La Roche-Maurice</t>
  </si>
  <si>
    <t>Le Tréhou</t>
  </si>
  <si>
    <t>Saint-Eloy</t>
  </si>
  <si>
    <t>Pénestin</t>
  </si>
  <si>
    <t>Plougras</t>
  </si>
  <si>
    <t>Nivillac</t>
  </si>
  <si>
    <t>Trémel</t>
  </si>
  <si>
    <t>Théhillac</t>
  </si>
  <si>
    <t>Plounérin</t>
  </si>
  <si>
    <t>Plourac'h</t>
  </si>
  <si>
    <t>Landrévarzec</t>
  </si>
  <si>
    <t>Le Moustoir</t>
  </si>
  <si>
    <t>Edern</t>
  </si>
  <si>
    <t>Camoël</t>
  </si>
  <si>
    <t>Briec</t>
  </si>
  <si>
    <t>Saint-Dolay</t>
  </si>
  <si>
    <t>Cast</t>
  </si>
  <si>
    <t>Quéménéven</t>
  </si>
  <si>
    <t>Botsorhel</t>
  </si>
  <si>
    <t>Locronan</t>
  </si>
  <si>
    <t>Plouégat-Guérand</t>
  </si>
  <si>
    <t>Guerlesquin</t>
  </si>
  <si>
    <t>Merlevenez</t>
  </si>
  <si>
    <t>Plouégat-Moysan</t>
  </si>
  <si>
    <t>Séglien</t>
  </si>
  <si>
    <t>Scrignac</t>
  </si>
  <si>
    <t>Mégrit</t>
  </si>
  <si>
    <t>Bolazec</t>
  </si>
  <si>
    <t>Trédias</t>
  </si>
  <si>
    <t>Languédias</t>
  </si>
  <si>
    <t>Trébédan</t>
  </si>
  <si>
    <t>Montfort-sur-Meu</t>
  </si>
  <si>
    <t>Pleumeleuc</t>
  </si>
  <si>
    <t>Breteil</t>
  </si>
  <si>
    <t>Trégarantec</t>
  </si>
  <si>
    <t>Saint-Symphorien</t>
  </si>
  <si>
    <t>Saint-Gondran</t>
  </si>
  <si>
    <t>L'Hermitage</t>
  </si>
  <si>
    <t>Gévezé</t>
  </si>
  <si>
    <t>Le Rheu</t>
  </si>
  <si>
    <t>La Mézière</t>
  </si>
  <si>
    <t>Pacé</t>
  </si>
  <si>
    <t>Bringolo</t>
  </si>
  <si>
    <t>Plouvara</t>
  </si>
  <si>
    <t>Plouguenast-Langast</t>
  </si>
  <si>
    <t>Plœuc-L'Hermitage</t>
  </si>
  <si>
    <t>Plémy</t>
  </si>
  <si>
    <t>Saint-Caradec-Trégomel</t>
  </si>
  <si>
    <t>Gausson</t>
  </si>
  <si>
    <t>Le Croisty</t>
  </si>
  <si>
    <t>Pleumeur-Gautier</t>
  </si>
  <si>
    <t>Guémené-sur-Scorff</t>
  </si>
  <si>
    <t>Prat</t>
  </si>
  <si>
    <t>Mantallot</t>
  </si>
  <si>
    <t>Runan</t>
  </si>
  <si>
    <t>Mordelles</t>
  </si>
  <si>
    <t>Cléden-Poher</t>
  </si>
  <si>
    <t>Plusquellec</t>
  </si>
  <si>
    <t>Le Ferré</t>
  </si>
  <si>
    <t>Carhaix-Plouguer</t>
  </si>
  <si>
    <t>Boqueho</t>
  </si>
  <si>
    <t>La Chapelle-Janson</t>
  </si>
  <si>
    <t>Carnoët</t>
  </si>
  <si>
    <t>Saint-Jean-Kerdaniel</t>
  </si>
  <si>
    <t>Le Minihic-sur-Rance</t>
  </si>
  <si>
    <t>Locarn</t>
  </si>
  <si>
    <t>Évellys</t>
  </si>
  <si>
    <t>Kervignac</t>
  </si>
  <si>
    <t>Kergloff</t>
  </si>
  <si>
    <t>Guénin</t>
  </si>
  <si>
    <t>Plounévézel</t>
  </si>
  <si>
    <t>Saint-Thuriau</t>
  </si>
  <si>
    <t>Duault</t>
  </si>
  <si>
    <t>Le Sourn</t>
  </si>
  <si>
    <t>Saint-Hernin</t>
  </si>
  <si>
    <t>Spézet</t>
  </si>
  <si>
    <t>La Chapelle-Neuve</t>
  </si>
  <si>
    <t>Callac</t>
  </si>
  <si>
    <t>Trébrivan</t>
  </si>
  <si>
    <t>Treffrin</t>
  </si>
  <si>
    <t>Louvigné-du-Désert</t>
  </si>
  <si>
    <t>La Bazouge-du-Désert</t>
  </si>
  <si>
    <t>Le Tiercent</t>
  </si>
  <si>
    <t>Saint-Christophe-de-Valains</t>
  </si>
  <si>
    <t>La Richardais</t>
  </si>
  <si>
    <t>Talensac</t>
  </si>
  <si>
    <t>Cintré</t>
  </si>
  <si>
    <t>Moncontour</t>
  </si>
  <si>
    <t>Plouhinec</t>
  </si>
  <si>
    <t>Trédaniel</t>
  </si>
  <si>
    <t>Hénon</t>
  </si>
  <si>
    <t>Trébry</t>
  </si>
  <si>
    <t>Saint-Glen</t>
  </si>
  <si>
    <t>Saint-Fiacre</t>
  </si>
  <si>
    <t>Saint-Gildas</t>
  </si>
  <si>
    <t>Lannebert</t>
  </si>
  <si>
    <t>Louvigné-de-Bais</t>
  </si>
  <si>
    <t>Péaule</t>
  </si>
  <si>
    <t>Erdeven</t>
  </si>
  <si>
    <t>Saint-Senoux</t>
  </si>
  <si>
    <t>Saint-Didier</t>
  </si>
  <si>
    <t>Saint-Erblon</t>
  </si>
  <si>
    <t>Baye</t>
  </si>
  <si>
    <t>Pludual</t>
  </si>
  <si>
    <t>Tréméven</t>
  </si>
  <si>
    <t>Gestel</t>
  </si>
  <si>
    <t>Coatréven</t>
  </si>
  <si>
    <t>Plouaret</t>
  </si>
  <si>
    <t>Loguivy-Plougras</t>
  </si>
  <si>
    <t>Trévérec</t>
  </si>
  <si>
    <t>Trézilidé</t>
  </si>
  <si>
    <t>Kerien</t>
  </si>
  <si>
    <t>Kerpert</t>
  </si>
  <si>
    <t>Carnac</t>
  </si>
  <si>
    <t>Sainte-Tréphine</t>
  </si>
  <si>
    <t>Trémargat</t>
  </si>
  <si>
    <t>Plounévez-Quintin</t>
  </si>
  <si>
    <t>Le Quiou</t>
  </si>
  <si>
    <t>Caouënnec-Lanvézéac</t>
  </si>
  <si>
    <t>Saint-Launeuc</t>
  </si>
  <si>
    <t>Quemperven</t>
  </si>
  <si>
    <t>Mérillac</t>
  </si>
  <si>
    <t>Lesneven</t>
  </si>
  <si>
    <t>Saint-Vran</t>
  </si>
  <si>
    <t>Kernouës</t>
  </si>
  <si>
    <t>Trémorel</t>
  </si>
  <si>
    <t>Berhet</t>
  </si>
  <si>
    <t>Lanmérin</t>
  </si>
  <si>
    <t>Camlez</t>
  </si>
  <si>
    <t>Lanvellec</t>
  </si>
  <si>
    <t>Gâvres</t>
  </si>
  <si>
    <t>Le Vieux-Marché</t>
  </si>
  <si>
    <t>Trézény</t>
  </si>
  <si>
    <t>Rospez</t>
  </si>
  <si>
    <t>Calanhel</t>
  </si>
  <si>
    <t>Saint-Quay-Perros</t>
  </si>
  <si>
    <t>Tréflaouénan</t>
  </si>
  <si>
    <t>Mespaul</t>
  </si>
  <si>
    <t>Kermaria-Sulard</t>
  </si>
  <si>
    <t>Le Mené</t>
  </si>
  <si>
    <t>Plouzélambre</t>
  </si>
  <si>
    <t>Laurenan</t>
  </si>
  <si>
    <t>Plufur</t>
  </si>
  <si>
    <t>Pluzunet</t>
  </si>
  <si>
    <t>Tressignaux</t>
  </si>
  <si>
    <t>Port-Louis</t>
  </si>
  <si>
    <t>Pontrieux</t>
  </si>
  <si>
    <t>Riantec</t>
  </si>
  <si>
    <t>Plougonver</t>
  </si>
  <si>
    <t>Bulat-Pestivien</t>
  </si>
  <si>
    <t>Peumerit-Quintin</t>
  </si>
  <si>
    <t>Saint-Nicodème</t>
  </si>
  <si>
    <t>Locmiquélic</t>
  </si>
  <si>
    <t>Loc-Envel</t>
  </si>
  <si>
    <t>Maël-Pestivien</t>
  </si>
  <si>
    <t>Pont-Melvez</t>
  </si>
  <si>
    <t>Senven-Léhart</t>
  </si>
  <si>
    <t>Saint-Gilles-Pligeaux</t>
  </si>
  <si>
    <t>Saint-Nicolas-du-Pélem</t>
  </si>
  <si>
    <t>Magoar</t>
  </si>
  <si>
    <t>Lanrivain</t>
  </si>
  <si>
    <t>Plélauff</t>
  </si>
  <si>
    <t>Plourhan</t>
  </si>
  <si>
    <t>Plerneuf</t>
  </si>
  <si>
    <t>Plédran</t>
  </si>
  <si>
    <t>Plaine-Haute</t>
  </si>
  <si>
    <t>Gouarec</t>
  </si>
  <si>
    <t>Plaintel</t>
  </si>
  <si>
    <t>Saint-Brandan</t>
  </si>
  <si>
    <t>Saint-Connan</t>
  </si>
  <si>
    <t>Saint-André-des-Eaux</t>
  </si>
  <si>
    <t>Cohiniac</t>
  </si>
  <si>
    <t>Saint-Michel-de-Plélan</t>
  </si>
  <si>
    <t>Pluduno</t>
  </si>
  <si>
    <t>Saint-Donan</t>
  </si>
  <si>
    <t>Saint-Carreuc</t>
  </si>
  <si>
    <t>Saint-Julien</t>
  </si>
  <si>
    <t>Le Fœil</t>
  </si>
  <si>
    <t>Le Leslay</t>
  </si>
  <si>
    <t>Lantic</t>
  </si>
  <si>
    <t>Tramain</t>
  </si>
  <si>
    <t>Quintin</t>
  </si>
  <si>
    <t>Lanfains</t>
  </si>
  <si>
    <t>Sainte-Sève</t>
  </si>
  <si>
    <t>La Méaugon</t>
  </si>
  <si>
    <t>Trégomeur</t>
  </si>
  <si>
    <t>Trémuson</t>
  </si>
  <si>
    <t>Le Trévoux</t>
  </si>
  <si>
    <t>Landudal</t>
  </si>
  <si>
    <t>Saint-Évarzec</t>
  </si>
  <si>
    <t>Saint-Yvi</t>
  </si>
  <si>
    <t>Bannalec</t>
  </si>
  <si>
    <t>Melgven</t>
  </si>
  <si>
    <t>Rosporden</t>
  </si>
  <si>
    <t>Hennebont</t>
  </si>
  <si>
    <t>Erbrée</t>
  </si>
  <si>
    <t>Trégrom</t>
  </si>
  <si>
    <t>Monterfil</t>
  </si>
  <si>
    <t>Eancé</t>
  </si>
  <si>
    <t>Saint-Péran</t>
  </si>
  <si>
    <t>Guipry-Messac</t>
  </si>
  <si>
    <t>Béganne</t>
  </si>
  <si>
    <t>Bourg-des-Comptes</t>
  </si>
  <si>
    <t>Vitré</t>
  </si>
  <si>
    <t>Guichen</t>
  </si>
  <si>
    <t>Marzan</t>
  </si>
  <si>
    <t>Chelun</t>
  </si>
  <si>
    <t>Cornillé</t>
  </si>
  <si>
    <t>Cancale</t>
  </si>
  <si>
    <t>Balazé</t>
  </si>
  <si>
    <t>Pluméliau-Bieuzy</t>
  </si>
  <si>
    <t>Allaire</t>
  </si>
  <si>
    <t>Saint-Malo-de-Phily</t>
  </si>
  <si>
    <t>Groix</t>
  </si>
  <si>
    <t>Pléchâtel</t>
  </si>
  <si>
    <t>Brielles</t>
  </si>
  <si>
    <t>Noyal-sur-Vilaine</t>
  </si>
  <si>
    <t>Servon-sur-Vilaine</t>
  </si>
  <si>
    <t>Acigné</t>
  </si>
  <si>
    <t>Brécé</t>
  </si>
  <si>
    <t>Châteaubourg</t>
  </si>
  <si>
    <t>Bréal-sous-Vitré</t>
  </si>
  <si>
    <t>Lanester</t>
  </si>
  <si>
    <t>Tonquédec</t>
  </si>
  <si>
    <t>Mellac</t>
  </si>
  <si>
    <t>Ploubezre</t>
  </si>
  <si>
    <t>Goudelin</t>
  </si>
  <si>
    <t>Le Merzer</t>
  </si>
  <si>
    <t>Availles-sur-Seiche</t>
  </si>
  <si>
    <t>Pocé-les-Bois</t>
  </si>
  <si>
    <t>Saint-Jean-sur-Vilaine</t>
  </si>
  <si>
    <t>Trégueux</t>
  </si>
  <si>
    <t>Saint-Aubin-des-Landes</t>
  </si>
  <si>
    <t>Gommenec'h</t>
  </si>
  <si>
    <t>Plancoët</t>
  </si>
  <si>
    <t>Ploufragan</t>
  </si>
  <si>
    <t>Dol-de-Bretagne</t>
  </si>
  <si>
    <t>La Prénessaye</t>
  </si>
  <si>
    <t>Plémet</t>
  </si>
  <si>
    <t>Andouillé-Neuville</t>
  </si>
  <si>
    <t>Aubigné</t>
  </si>
  <si>
    <t>Quévert</t>
  </si>
  <si>
    <t>Le Relecq-Kerhuon</t>
  </si>
  <si>
    <t>Trégonneau</t>
  </si>
  <si>
    <t>Rostrenen</t>
  </si>
  <si>
    <t>Gurunhuel</t>
  </si>
  <si>
    <t>Plouguernével</t>
  </si>
  <si>
    <t>Tréglamus</t>
  </si>
  <si>
    <t>Kergrist-Moëlou</t>
  </si>
  <si>
    <t>Moustéru</t>
  </si>
  <si>
    <t>Plougastel-Daoulas</t>
  </si>
  <si>
    <t>Coadout</t>
  </si>
  <si>
    <t>Thorigné-Fouillard</t>
  </si>
  <si>
    <t>Rochefort-en-Terre</t>
  </si>
  <si>
    <t>Cesson-Sévigné</t>
  </si>
  <si>
    <t>Clohars-Carnoët</t>
  </si>
  <si>
    <t>Guidel</t>
  </si>
  <si>
    <t>Plœmeur</t>
  </si>
  <si>
    <t>Larmor-Plage</t>
  </si>
  <si>
    <t>Lorient</t>
  </si>
  <si>
    <t>Tréogan</t>
  </si>
  <si>
    <t>Saint-Connec</t>
  </si>
  <si>
    <t>Illifaut</t>
  </si>
  <si>
    <t>Lamballe-Armor</t>
  </si>
  <si>
    <t>Gomené</t>
  </si>
  <si>
    <t>Saint-Barnabé</t>
  </si>
  <si>
    <t>Baud</t>
  </si>
  <si>
    <t>Camors</t>
  </si>
  <si>
    <t>Landaul</t>
  </si>
  <si>
    <t>Saint-Barthélemy</t>
  </si>
  <si>
    <t>Étel</t>
  </si>
  <si>
    <t>Brandérion</t>
  </si>
  <si>
    <t>Nostang</t>
  </si>
  <si>
    <t>Melrand</t>
  </si>
  <si>
    <t>Quistinic</t>
  </si>
  <si>
    <t>Kernascléden</t>
  </si>
  <si>
    <t>Inguiniel</t>
  </si>
  <si>
    <t>Bubry</t>
  </si>
  <si>
    <t>Guern</t>
  </si>
  <si>
    <t>Locmalo</t>
  </si>
  <si>
    <t>Persquen</t>
  </si>
  <si>
    <t>Sainte-Hélène</t>
  </si>
  <si>
    <t>Belz</t>
  </si>
  <si>
    <t>Locoal-Mendon</t>
  </si>
  <si>
    <t>Landévant</t>
  </si>
  <si>
    <t>Languidic</t>
  </si>
  <si>
    <t>Lignol</t>
  </si>
  <si>
    <t>Ploërmel</t>
  </si>
  <si>
    <t>Forges-de-Lanouée</t>
  </si>
  <si>
    <t>Carentoir</t>
  </si>
  <si>
    <t>La Gacilly</t>
  </si>
  <si>
    <t>Val d'Anast</t>
  </si>
  <si>
    <t>Bon Repos sur Blavet</t>
  </si>
  <si>
    <t>Guerlédan</t>
  </si>
  <si>
    <t>Val d'Oust</t>
  </si>
  <si>
    <t>Le Cambout</t>
  </si>
  <si>
    <t>Pont-de-Buis-lès-Quimerch</t>
  </si>
  <si>
    <t>Leuhan</t>
  </si>
  <si>
    <t>Saint-Goazec</t>
  </si>
  <si>
    <t>Plumieux</t>
  </si>
  <si>
    <t>Les Brulais</t>
  </si>
  <si>
    <t>Loutehel</t>
  </si>
  <si>
    <t>Saint-Séglin</t>
  </si>
  <si>
    <t>Bains-sur-Oust</t>
  </si>
  <si>
    <t>Comblessac</t>
  </si>
  <si>
    <t>La Forest-Landerneau</t>
  </si>
  <si>
    <t>Muel</t>
  </si>
  <si>
    <t>Caurel</t>
  </si>
  <si>
    <t>Paimpont</t>
  </si>
  <si>
    <t>Montauban-de-Bretagne</t>
  </si>
  <si>
    <t>Landerneau</t>
  </si>
  <si>
    <t>Le Crouais</t>
  </si>
  <si>
    <t>Gaël</t>
  </si>
  <si>
    <t>Saint-Onen-la-Chapelle</t>
  </si>
  <si>
    <t>Paule</t>
  </si>
  <si>
    <t>Bédée</t>
  </si>
  <si>
    <t>Plévin</t>
  </si>
  <si>
    <t>Boisgervilly</t>
  </si>
  <si>
    <t>Glomel</t>
  </si>
  <si>
    <t>La Chapelle du Lou du Lac</t>
  </si>
  <si>
    <t>Mellionnec</t>
  </si>
  <si>
    <t>Quédillac</t>
  </si>
  <si>
    <t>Hémonstoir</t>
  </si>
  <si>
    <t>Landujan</t>
  </si>
  <si>
    <t>Lescouët-Gouarec</t>
  </si>
  <si>
    <t>Iffendic</t>
  </si>
  <si>
    <t>Saint-Maudan</t>
  </si>
  <si>
    <t>Saint-Uniac</t>
  </si>
  <si>
    <t>Merdrignac</t>
  </si>
  <si>
    <t>Médréac</t>
  </si>
  <si>
    <t>Coëtlogon</t>
  </si>
  <si>
    <t>Loudéac</t>
  </si>
  <si>
    <t>La Chèze</t>
  </si>
  <si>
    <t>Saint-Étienne-du-Gué-de-l'Isle</t>
  </si>
  <si>
    <t>Cournon</t>
  </si>
  <si>
    <t>Guer</t>
  </si>
  <si>
    <t>Ménéac</t>
  </si>
  <si>
    <t>Saint-Gonnery</t>
  </si>
  <si>
    <t>Port-Launay</t>
  </si>
  <si>
    <t>Val-Couesnon</t>
  </si>
  <si>
    <t>Saint-Malo-de-Beignon</t>
  </si>
  <si>
    <t>Saint-Brieuc-de-Mauron</t>
  </si>
  <si>
    <t>Rohan</t>
  </si>
  <si>
    <t>Neulliac</t>
  </si>
  <si>
    <t>Silfiac</t>
  </si>
  <si>
    <t>Luitré-Dompierre</t>
  </si>
  <si>
    <t>Saint-Ségal</t>
  </si>
  <si>
    <t>La Roche-Jaudy</t>
  </si>
  <si>
    <t>Ploërdut</t>
  </si>
  <si>
    <t>La Bouillie</t>
  </si>
  <si>
    <t>Roudouallec</t>
  </si>
  <si>
    <t>Saint-Rieul</t>
  </si>
  <si>
    <t>Berné</t>
  </si>
  <si>
    <t>Saint-Alban</t>
  </si>
  <si>
    <t>Gourin</t>
  </si>
  <si>
    <t>Plédéliac</t>
  </si>
  <si>
    <t>Châteaulin</t>
  </si>
  <si>
    <t>Quintenic</t>
  </si>
  <si>
    <t>Trégarvan</t>
  </si>
  <si>
    <t>Hénansal</t>
  </si>
  <si>
    <t>Dinéault</t>
  </si>
  <si>
    <t>Penguily</t>
  </si>
  <si>
    <t>Querrien</t>
  </si>
  <si>
    <t>La Malhoure</t>
  </si>
  <si>
    <t>Saint-Avé</t>
  </si>
  <si>
    <t>Noyal</t>
  </si>
  <si>
    <t>Locmaria-Grand-Champ</t>
  </si>
  <si>
    <t>Plestan</t>
  </si>
  <si>
    <t>Trédion</t>
  </si>
  <si>
    <t>Saint-Trimoël</t>
  </si>
  <si>
    <t>Berric</t>
  </si>
  <si>
    <t>Landéhen</t>
  </si>
  <si>
    <t>Beaussais-sur-Mer</t>
  </si>
  <si>
    <t>Saint-Thurien</t>
  </si>
  <si>
    <t>Bréhand</t>
  </si>
  <si>
    <t>Scaër</t>
  </si>
  <si>
    <t>Coëtmieux</t>
  </si>
  <si>
    <t>Noyal-Muzillac</t>
  </si>
  <si>
    <t>Pommeret</t>
  </si>
  <si>
    <t>Les Portes du Coglais</t>
  </si>
  <si>
    <t>Le Guerno</t>
  </si>
  <si>
    <t>Augan</t>
  </si>
  <si>
    <t>Quessoy</t>
  </si>
  <si>
    <t>Caro</t>
  </si>
  <si>
    <t>Sixt-sur-Aff</t>
  </si>
  <si>
    <t>Plumelec</t>
  </si>
  <si>
    <t>Plounéour-Brignogan-Plages</t>
  </si>
  <si>
    <t>Cruguel</t>
  </si>
  <si>
    <t>Saint-Jean-Brévelay</t>
  </si>
  <si>
    <t>Sérent</t>
  </si>
  <si>
    <t>Lizio</t>
  </si>
  <si>
    <t>Plougoumelen</t>
  </si>
  <si>
    <t>Plescop</t>
  </si>
  <si>
    <t>Vern-sur-Seiche</t>
  </si>
  <si>
    <t>Plaudren</t>
  </si>
  <si>
    <t>Noyal-Châtillon-sur-Seiche</t>
  </si>
  <si>
    <t>La Vraie-Croix</t>
  </si>
  <si>
    <t>Vezin-le-Coquet</t>
  </si>
  <si>
    <t>Saint-Guyomard</t>
  </si>
  <si>
    <t>Montgermont</t>
  </si>
  <si>
    <t>Binic-Étables-sur-Mer</t>
  </si>
  <si>
    <t>Limerzel</t>
  </si>
  <si>
    <t>Domloup</t>
  </si>
  <si>
    <t>Ploeren</t>
  </si>
  <si>
    <t>Chantepie</t>
  </si>
  <si>
    <t>Monterblanc</t>
  </si>
  <si>
    <t>Locqueltas</t>
  </si>
  <si>
    <t>Larré</t>
  </si>
  <si>
    <t>Questembert</t>
  </si>
  <si>
    <t>Meucon</t>
  </si>
  <si>
    <t>Saint-Ouen-des-Alleux</t>
  </si>
  <si>
    <t>Colpo</t>
  </si>
  <si>
    <t>Mézières-sur-Couesnon</t>
  </si>
  <si>
    <t>Elven</t>
  </si>
  <si>
    <t>Coray</t>
  </si>
  <si>
    <t>Plumergat</t>
  </si>
  <si>
    <t>Trégourez</t>
  </si>
  <si>
    <t>Pluvigner</t>
  </si>
  <si>
    <t>Pleyber-Christ</t>
  </si>
  <si>
    <t>Le Cours</t>
  </si>
  <si>
    <t>Commana</t>
  </si>
  <si>
    <t>Audierne</t>
  </si>
  <si>
    <t>Porcaro</t>
  </si>
  <si>
    <t>Tréflévénez</t>
  </si>
  <si>
    <t>Saint-Abraham</t>
  </si>
  <si>
    <t>Irvillac</t>
  </si>
  <si>
    <t>Saint-Servant</t>
  </si>
  <si>
    <t>Saint-Coulitz</t>
  </si>
  <si>
    <t>Bignan</t>
  </si>
  <si>
    <t>Plourin-lès-Morlaix</t>
  </si>
  <si>
    <t>Moustoir-Ac</t>
  </si>
  <si>
    <t>Le Juch</t>
  </si>
  <si>
    <t>Brandivy</t>
  </si>
  <si>
    <t>Elliant</t>
  </si>
  <si>
    <t>Grand-Champ</t>
  </si>
  <si>
    <t>Lannéanou</t>
  </si>
  <si>
    <t>Sainte-Anne-d'Auray</t>
  </si>
  <si>
    <t>Berrien</t>
  </si>
  <si>
    <t>Brech</t>
  </si>
  <si>
    <t>Theix-Noyalo</t>
  </si>
  <si>
    <t>Saint-Vincent-sur-Oust</t>
  </si>
  <si>
    <t>Feins</t>
  </si>
  <si>
    <t>Saint-Jean-la-Poterie</t>
  </si>
  <si>
    <t>Saint-Perreux</t>
  </si>
  <si>
    <t>Campénéac</t>
  </si>
  <si>
    <t>La Trinité-Porhoët</t>
  </si>
  <si>
    <t>Beignon</t>
  </si>
  <si>
    <t>Pordic</t>
  </si>
  <si>
    <t>Brignac</t>
  </si>
  <si>
    <t>Néant-sur-Yvel</t>
  </si>
  <si>
    <t>Mauron</t>
  </si>
  <si>
    <t>Gueltas</t>
  </si>
  <si>
    <t>Croixanvec</t>
  </si>
  <si>
    <t>Sainte-Brigitte</t>
  </si>
  <si>
    <t>Lanvénégen</t>
  </si>
  <si>
    <t>Tréhorenteuc</t>
  </si>
  <si>
    <t>Concoret</t>
  </si>
  <si>
    <t>Saint-Léry</t>
  </si>
  <si>
    <t>Bréhan</t>
  </si>
  <si>
    <t>Kergrist</t>
  </si>
  <si>
    <t>Guilligomarc'h</t>
  </si>
  <si>
    <t>Saint-Aignan</t>
  </si>
  <si>
    <t>Langoëlan</t>
  </si>
  <si>
    <t>Ploemel</t>
  </si>
  <si>
    <t>Langonnet</t>
  </si>
  <si>
    <t>Guiscriff</t>
  </si>
  <si>
    <t>Plouay</t>
  </si>
  <si>
    <t>Plouray</t>
  </si>
  <si>
    <t>Meslan</t>
  </si>
  <si>
    <t>Bruc-sur-Aff</t>
  </si>
  <si>
    <t>Pont-Scorff</t>
  </si>
  <si>
    <t>Cléguer</t>
  </si>
  <si>
    <t>Arzano</t>
  </si>
  <si>
    <t>Quimperlé</t>
  </si>
  <si>
    <t>Rédené</t>
  </si>
  <si>
    <t>Plogastel-Saint-Germain</t>
  </si>
  <si>
    <t>Plonéour-Lanvern</t>
  </si>
  <si>
    <t>Peumerit</t>
  </si>
  <si>
    <t>Languenan</t>
  </si>
  <si>
    <t>Bourseul</t>
  </si>
  <si>
    <t>Trémeur</t>
  </si>
  <si>
    <t>Plorec-sur-Arguenon</t>
  </si>
  <si>
    <t>Saint-Pôtan</t>
  </si>
  <si>
    <t>Ruca</t>
  </si>
  <si>
    <t>Pléven</t>
  </si>
  <si>
    <t>Landébia</t>
  </si>
  <si>
    <t>Hénanbihen</t>
  </si>
  <si>
    <t>Saint-Denoual</t>
  </si>
  <si>
    <t>Broons</t>
  </si>
  <si>
    <t>Saint-Just</t>
  </si>
  <si>
    <t>Forges-la-Forêt</t>
  </si>
  <si>
    <t>La Feuillée</t>
  </si>
  <si>
    <t>Vieux-Viel</t>
  </si>
  <si>
    <t>Brennilis</t>
  </si>
  <si>
    <t>Drouges</t>
  </si>
  <si>
    <t>Botmeur</t>
  </si>
  <si>
    <t>Saint-Rivoal</t>
  </si>
  <si>
    <t>Plouyé</t>
  </si>
  <si>
    <t>Laz</t>
  </si>
  <si>
    <t>Langolen</t>
  </si>
  <si>
    <t>Pancé</t>
  </si>
  <si>
    <t>Plougonven</t>
  </si>
  <si>
    <t>Le Sel-de-Bretagne</t>
  </si>
  <si>
    <t>Tourch</t>
  </si>
  <si>
    <t>La Noë-Blanche</t>
  </si>
  <si>
    <t>Plogonnec</t>
  </si>
  <si>
    <t>Bain-de-Bretagne</t>
  </si>
  <si>
    <t>Le Cloître-Saint-Thégonnec</t>
  </si>
  <si>
    <t>Saint-Ganton</t>
  </si>
  <si>
    <t>Plounéour-Ménez</t>
  </si>
  <si>
    <t>Pipriac</t>
  </si>
  <si>
    <t>Huelgoat</t>
  </si>
  <si>
    <t>Poligné</t>
  </si>
  <si>
    <t>Saint-Grégoire</t>
  </si>
  <si>
    <t>Lieuron</t>
  </si>
  <si>
    <t>Moussé</t>
  </si>
  <si>
    <t>Lohéac</t>
  </si>
  <si>
    <t>La Bosse-de-Bretagne</t>
  </si>
  <si>
    <t>Le Petit-Fougeray</t>
  </si>
  <si>
    <t>Arbrissel</t>
  </si>
  <si>
    <t>Torcé</t>
  </si>
  <si>
    <t>Retiers</t>
  </si>
  <si>
    <t>Saint-Armel</t>
  </si>
  <si>
    <t>Chartres-de-Bretagne</t>
  </si>
  <si>
    <t>La Fresnais</t>
  </si>
  <si>
    <t>Saint-Agathon</t>
  </si>
  <si>
    <t>Pabu</t>
  </si>
  <si>
    <t>Inzinzac-Lochrist</t>
  </si>
  <si>
    <t>Plouisy</t>
  </si>
  <si>
    <t>Landeleau</t>
  </si>
  <si>
    <t>Collorec</t>
  </si>
  <si>
    <t>Maël-Carhaix</t>
  </si>
  <si>
    <t>Pluherlin</t>
  </si>
  <si>
    <t>Yffiniac</t>
  </si>
  <si>
    <t>Ploumagoar</t>
  </si>
  <si>
    <t>Grâces</t>
  </si>
  <si>
    <t>Saint-Gilles-les-Bois</t>
  </si>
  <si>
    <t>Landebaëron</t>
  </si>
  <si>
    <t>Kermoroc'h</t>
  </si>
  <si>
    <t>Pédernec</t>
  </si>
  <si>
    <t>Aucaleuc</t>
  </si>
  <si>
    <t>Corseul</t>
  </si>
  <si>
    <t>Brélidy</t>
  </si>
  <si>
    <t>Saint-Laurent</t>
  </si>
  <si>
    <t>Bégard</t>
  </si>
  <si>
    <t>Coatascorn</t>
  </si>
  <si>
    <t>Cavan</t>
  </si>
  <si>
    <t>Bourbriac</t>
  </si>
  <si>
    <t>Tréguidel</t>
  </si>
  <si>
    <t>Baguer-Pican</t>
  </si>
  <si>
    <t>Montreuil-le-Gast</t>
  </si>
  <si>
    <t>Saint-Germain-en-Coglès</t>
  </si>
  <si>
    <t>Villamée</t>
  </si>
  <si>
    <t>Parigné</t>
  </si>
  <si>
    <t>Poilley</t>
  </si>
  <si>
    <t>Mellé</t>
  </si>
  <si>
    <t>Le Châtellier</t>
  </si>
  <si>
    <t>La Boussac</t>
  </si>
  <si>
    <t>Laignelet</t>
  </si>
  <si>
    <t>Billé</t>
  </si>
  <si>
    <t>Visseiche</t>
  </si>
  <si>
    <t>Vergéal</t>
  </si>
  <si>
    <t>Saint-Christophe-des-Bois</t>
  </si>
  <si>
    <t>Parcé</t>
  </si>
  <si>
    <t>Mondevert</t>
  </si>
  <si>
    <t>Moutiers</t>
  </si>
  <si>
    <t>Montreuil-sous-Pérouse</t>
  </si>
  <si>
    <t>Champeaux</t>
  </si>
  <si>
    <t>Marcillé-Robert</t>
  </si>
  <si>
    <t>Châtelaudren-Plouagat</t>
  </si>
  <si>
    <t>Domalain</t>
  </si>
  <si>
    <t>Plélo</t>
  </si>
  <si>
    <t>Argentré-du-Plessis</t>
  </si>
  <si>
    <t>La Guerche-de-Bretagne</t>
  </si>
  <si>
    <t>Le Theil-de-Bretagne</t>
  </si>
  <si>
    <t>Taillis</t>
  </si>
  <si>
    <t>Saint-Germain-du-Pinel</t>
  </si>
  <si>
    <t>Châtillon-en-Vendelais</t>
  </si>
  <si>
    <t>Dinan</t>
  </si>
  <si>
    <t>Lanvallay</t>
  </si>
  <si>
    <t>Taden</t>
  </si>
  <si>
    <t>Hanvec</t>
  </si>
  <si>
    <t>Calorguen</t>
  </si>
  <si>
    <t>Guipavas</t>
  </si>
  <si>
    <t>Caulnes</t>
  </si>
  <si>
    <t>Plouzané</t>
  </si>
  <si>
    <t>Locquénolé</t>
  </si>
  <si>
    <t>Garlan</t>
  </si>
  <si>
    <t>Lanmeur</t>
  </si>
  <si>
    <t>Brest</t>
  </si>
  <si>
    <t>Noyal-Pontivy</t>
  </si>
  <si>
    <t>Saint-Gérand</t>
  </si>
  <si>
    <t>Pontivy</t>
  </si>
  <si>
    <t>La Selle-Guerchaise</t>
  </si>
  <si>
    <t>La Chapelle-Erbrée</t>
  </si>
  <si>
    <t>Trédrez-Locquémeau</t>
  </si>
  <si>
    <t>Ploumilliau</t>
  </si>
  <si>
    <t>Perros-Guirec</t>
  </si>
  <si>
    <t>Minihy-Tréguier</t>
  </si>
  <si>
    <t>Tréguier</t>
  </si>
  <si>
    <t>Plougrescant</t>
  </si>
  <si>
    <t>Louannec</t>
  </si>
  <si>
    <t>La Chapelle-de-Brain</t>
  </si>
  <si>
    <t>Renac</t>
  </si>
  <si>
    <t>Locmariaquer</t>
  </si>
  <si>
    <t>Le Tour-du-Parc</t>
  </si>
  <si>
    <t>Sarzeau</t>
  </si>
  <si>
    <t>Étrelles</t>
  </si>
  <si>
    <t>Cléguérec</t>
  </si>
  <si>
    <t>Sévignac</t>
  </si>
  <si>
    <t>Éréac</t>
  </si>
  <si>
    <t>Langon</t>
  </si>
  <si>
    <t>Saint-Hervé</t>
  </si>
  <si>
    <t>La Trinité-sur-Mer</t>
  </si>
  <si>
    <t>Plénée-Jugon</t>
  </si>
  <si>
    <t>Larmor-Baden</t>
  </si>
  <si>
    <t>Le Vieux-Bourg</t>
  </si>
  <si>
    <t>Yvias</t>
  </si>
  <si>
    <t>Lanmodez</t>
  </si>
  <si>
    <t>Lanleff</t>
  </si>
  <si>
    <t>Jugon-les-Lacs Commune nouvelle</t>
  </si>
  <si>
    <t>Plussulien</t>
  </si>
  <si>
    <t>Hamelin</t>
  </si>
  <si>
    <t>Saint-Mayeux</t>
  </si>
  <si>
    <t>Corlay</t>
  </si>
  <si>
    <t>Saint-Martin-des-Prés</t>
  </si>
  <si>
    <t>Guingamp</t>
  </si>
  <si>
    <t>Saint-Igeaux</t>
  </si>
  <si>
    <t>Saint-Maden</t>
  </si>
  <si>
    <t>Redon</t>
  </si>
  <si>
    <t>Saint-Juvat</t>
  </si>
  <si>
    <t>Crac'h</t>
  </si>
  <si>
    <t>Brusvily</t>
  </si>
  <si>
    <t>Le Hézo</t>
  </si>
  <si>
    <t>Saint-Méloir-des-Bois</t>
  </si>
  <si>
    <t>Lannion</t>
  </si>
  <si>
    <t>Plumaudan</t>
  </si>
  <si>
    <t>Saint-Gilles-Vieux-Marché</t>
  </si>
  <si>
    <t>Canihuel</t>
  </si>
  <si>
    <t>Tréfumel</t>
  </si>
  <si>
    <t>Mont-Dol</t>
  </si>
  <si>
    <t>Yvignac-la-Tour</t>
  </si>
  <si>
    <t>Cherrueix</t>
  </si>
  <si>
    <t>Plélan-le-Petit</t>
  </si>
  <si>
    <t>Hirel</t>
  </si>
  <si>
    <t>Guenroc</t>
  </si>
  <si>
    <t>Saint-Suliac</t>
  </si>
  <si>
    <t>Rouillac</t>
  </si>
  <si>
    <t>Lanrelas</t>
  </si>
  <si>
    <t>Le Bodéo</t>
  </si>
  <si>
    <t>Plougonvelin</t>
  </si>
  <si>
    <t>Saint-Bihy</t>
  </si>
  <si>
    <t>Trébabu</t>
  </si>
  <si>
    <t>Allineuc</t>
  </si>
  <si>
    <t>Lanildut</t>
  </si>
  <si>
    <t>Brélès</t>
  </si>
  <si>
    <t>Porspoder</t>
  </si>
  <si>
    <t>Le Vivier-sur-Mer</t>
  </si>
  <si>
    <t>Saint-Benoît-des-Ondes</t>
  </si>
  <si>
    <t>Saint-Père-Marc-en-Poulet</t>
  </si>
  <si>
    <t>La Ville-ès-Nonais</t>
  </si>
  <si>
    <t>Saint-Malo</t>
  </si>
  <si>
    <t>Tréduder</t>
  </si>
  <si>
    <t>Langoat</t>
  </si>
  <si>
    <t>Plestin-les-Grèves</t>
  </si>
  <si>
    <t>Trédarzec</t>
  </si>
  <si>
    <t>Lézardrieux</t>
  </si>
  <si>
    <t>Paimpol</t>
  </si>
  <si>
    <t>Plouha</t>
  </si>
  <si>
    <t>Île-Molène</t>
  </si>
  <si>
    <t>Locmaria-Plouzané</t>
  </si>
  <si>
    <t>Le Conquet</t>
  </si>
  <si>
    <t>Ploudalmézeau</t>
  </si>
  <si>
    <t>Landéda</t>
  </si>
  <si>
    <t>Guissény</t>
  </si>
  <si>
    <t>Guéhenno</t>
  </si>
  <si>
    <t>Lantillac</t>
  </si>
  <si>
    <t>Évriguet</t>
  </si>
  <si>
    <t>Radenac</t>
  </si>
  <si>
    <t>Guignen</t>
  </si>
  <si>
    <t>Île-de-Bréhat</t>
  </si>
  <si>
    <t>Bécherel</t>
  </si>
  <si>
    <t>Pleucadeuc</t>
  </si>
  <si>
    <t>Quemper-Guézennec</t>
  </si>
  <si>
    <t>Saint-Brieuc-des-Iffs</t>
  </si>
  <si>
    <t>Malansac</t>
  </si>
  <si>
    <t>Cardroc</t>
  </si>
  <si>
    <t>Tréal</t>
  </si>
  <si>
    <t>Bobital</t>
  </si>
  <si>
    <t>Ouessant</t>
  </si>
  <si>
    <t>Saint-Méen-le-Grand</t>
  </si>
  <si>
    <t>Réminiac</t>
  </si>
  <si>
    <t>Le Hinglé</t>
  </si>
  <si>
    <t>Saint-Gilles</t>
  </si>
  <si>
    <t>La Chapelle-Chaussée</t>
  </si>
  <si>
    <t>La Chapelle-Bouëxic</t>
  </si>
  <si>
    <t>Landunvez</t>
  </si>
  <si>
    <t>La Couyère</t>
  </si>
  <si>
    <t>Lampaul-Ploudalmézeau</t>
  </si>
  <si>
    <t>Baguer-Morvan</t>
  </si>
  <si>
    <t>Mernel</t>
  </si>
  <si>
    <t>Plouguin</t>
  </si>
  <si>
    <t>Caden</t>
  </si>
  <si>
    <t>Lannilis</t>
  </si>
  <si>
    <t>Saint-Hélen</t>
  </si>
  <si>
    <t>Saint-Gorgon</t>
  </si>
  <si>
    <t>Saint-Jouan-de-l'Isle</t>
  </si>
  <si>
    <t>Saint-Jacut-les-Pins</t>
  </si>
  <si>
    <t>Plouguerneau</t>
  </si>
  <si>
    <t>Saint-Nicolas-du-Tertre</t>
  </si>
  <si>
    <t>Plouvien</t>
  </si>
  <si>
    <t>Bovel</t>
  </si>
  <si>
    <t>Ruffiac</t>
  </si>
  <si>
    <t>Bazouges-la-Pérouse</t>
  </si>
  <si>
    <t>Monteneuf</t>
  </si>
  <si>
    <t>Marcillé-Raoul</t>
  </si>
  <si>
    <t>Bohal</t>
  </si>
  <si>
    <t>Loperhet</t>
  </si>
  <si>
    <t>Les Iffs</t>
  </si>
  <si>
    <t>Molac</t>
  </si>
  <si>
    <t>Logonna-Daoulas</t>
  </si>
  <si>
    <t>Langan</t>
  </si>
  <si>
    <t>Billio</t>
  </si>
  <si>
    <t>Louargat</t>
  </si>
  <si>
    <t>Plounévez-Lochrist</t>
  </si>
  <si>
    <t>Loscouët-sur-Meu</t>
  </si>
  <si>
    <t>Buléon</t>
  </si>
  <si>
    <t>La Chapelle-Blanche</t>
  </si>
  <si>
    <t>Cléder</t>
  </si>
  <si>
    <t>Saint-Clet</t>
  </si>
  <si>
    <t>Plougoulm</t>
  </si>
  <si>
    <t>Saint-Pol-de-Léon</t>
  </si>
  <si>
    <t>Trébeurden</t>
  </si>
  <si>
    <t>Penvénan</t>
  </si>
  <si>
    <t>Rimou</t>
  </si>
  <si>
    <t>Plouëc-du-Trieux</t>
  </si>
  <si>
    <t>Noyal-sous-Bazouges</t>
  </si>
  <si>
    <t>Saint-Rémy-du-Plain</t>
  </si>
  <si>
    <t>Pléhédel</t>
  </si>
  <si>
    <t>Irodouër</t>
  </si>
  <si>
    <t>Sainte-Marie</t>
  </si>
  <si>
    <t>Romillé</t>
  </si>
  <si>
    <t>Saint-Philibert</t>
  </si>
  <si>
    <t>Tresbœuf</t>
  </si>
  <si>
    <t>Île-aux-Moines</t>
  </si>
  <si>
    <t>Le Tronchet</t>
  </si>
  <si>
    <t>Saint-Gildas-de-Rhuys</t>
  </si>
  <si>
    <t>Epiniac</t>
  </si>
  <si>
    <t>Squiffiec</t>
  </si>
  <si>
    <t>Arzon</t>
  </si>
  <si>
    <t>Pommerit-le-Vicomte</t>
  </si>
  <si>
    <t>Évran</t>
  </si>
  <si>
    <t>Plouasne</t>
  </si>
  <si>
    <t>Dirinon</t>
  </si>
  <si>
    <t>Saint-Pabu</t>
  </si>
  <si>
    <t>Kerlouan</t>
  </si>
  <si>
    <t>Chauvigné</t>
  </si>
  <si>
    <t>Daoulas</t>
  </si>
  <si>
    <t>Saint-Pern</t>
  </si>
  <si>
    <t>Hôpital-Camfrout</t>
  </si>
  <si>
    <t>Plumaugat</t>
  </si>
  <si>
    <t>Plouescat</t>
  </si>
  <si>
    <t>Roscoff</t>
  </si>
  <si>
    <t>Carantec</t>
  </si>
  <si>
    <t>Tréglonou</t>
  </si>
  <si>
    <t>Sibiril</t>
  </si>
  <si>
    <t>Santec</t>
  </si>
  <si>
    <t>Plouénan</t>
  </si>
  <si>
    <t>Piré-Chancé</t>
  </si>
  <si>
    <t>Henvic</t>
  </si>
  <si>
    <t>Mesnil-Roc'h</t>
  </si>
  <si>
    <t>Goulven</t>
  </si>
  <si>
    <t>Tréflez</t>
  </si>
  <si>
    <t>Rives-du-Couesnon</t>
  </si>
  <si>
    <t>Taulé</t>
  </si>
  <si>
    <t>Châteaugiron</t>
  </si>
  <si>
    <t>Île-de-Batz</t>
  </si>
  <si>
    <t>Saint-Michel-en-Grève</t>
  </si>
  <si>
    <t>Pleumeur-Bodou</t>
  </si>
  <si>
    <t>Ploulec'h</t>
  </si>
  <si>
    <t>Trégastel</t>
  </si>
  <si>
    <t>Plouguiel</t>
  </si>
  <si>
    <t>Trélévern</t>
  </si>
  <si>
    <t>Saulnières</t>
  </si>
  <si>
    <t>Troguéry</t>
  </si>
  <si>
    <t>Miniac-Morvan</t>
  </si>
  <si>
    <t>Kerbors</t>
  </si>
  <si>
    <t>Saint-Maugan</t>
  </si>
  <si>
    <t>Pleudaniel</t>
  </si>
  <si>
    <t>Bléruais</t>
  </si>
  <si>
    <t>Ploubazlanec</t>
  </si>
  <si>
    <t>Saint-Malon-sur-Mel</t>
  </si>
  <si>
    <t>Plouézec</t>
  </si>
  <si>
    <t>Saint-Judoce</t>
  </si>
  <si>
    <t>Les Champs-Géraux</t>
  </si>
  <si>
    <t>Guitté</t>
  </si>
  <si>
    <t>Pleubian</t>
  </si>
  <si>
    <t>Plourivo</t>
  </si>
  <si>
    <t>Ploëzal</t>
  </si>
  <si>
    <t>Mahalon</t>
  </si>
  <si>
    <t>Confort-Meilars</t>
  </si>
  <si>
    <t>Broualan</t>
  </si>
  <si>
    <t>Bonnemain</t>
  </si>
  <si>
    <t>Gosné</t>
  </si>
  <si>
    <t>Ercé-près-Liffré</t>
  </si>
  <si>
    <t>Hédé-Bazouges</t>
  </si>
  <si>
    <t>Saint-Lormel</t>
  </si>
  <si>
    <t>Plurien</t>
  </si>
  <si>
    <t>Tinténiac</t>
  </si>
  <si>
    <t>Vieux-Vy-sur-Couesnon</t>
  </si>
  <si>
    <t>Québriac</t>
  </si>
  <si>
    <t>Combourg</t>
  </si>
  <si>
    <t>Hillion</t>
  </si>
  <si>
    <t>Nouvoitou</t>
  </si>
  <si>
    <t>Fréhel</t>
  </si>
  <si>
    <t>Saint-Samson-sur-Rance</t>
  </si>
  <si>
    <t>Longaulnay</t>
  </si>
  <si>
    <t>Vignoc</t>
  </si>
  <si>
    <t>Saint-Cast-le-Guildo</t>
  </si>
  <si>
    <t>Trans-la-Forêt</t>
  </si>
  <si>
    <t>Pléboulle</t>
  </si>
  <si>
    <t>Plévenon</t>
  </si>
  <si>
    <t>Miniac-sous-Bécherel</t>
  </si>
  <si>
    <t>Pleudihen-sur-Rance</t>
  </si>
  <si>
    <t>Langrolay-sur-Rance</t>
  </si>
  <si>
    <t>Sens-de-Bretagne</t>
  </si>
  <si>
    <t>Saint-Jacut-de-la-Mer</t>
  </si>
  <si>
    <t>Saint-Gonlay</t>
  </si>
  <si>
    <t>Trémeheuc</t>
  </si>
  <si>
    <t>Ergué-Gabéric</t>
  </si>
  <si>
    <t>La Vicomté-sur-Rance</t>
  </si>
  <si>
    <t>Saint-Thual</t>
  </si>
  <si>
    <t>Plouër-sur-Rance</t>
  </si>
  <si>
    <t>Sainte-Colombe</t>
  </si>
  <si>
    <t>Matignon</t>
  </si>
  <si>
    <t>Pont-Péan</t>
  </si>
  <si>
    <t>Montreuil-sur-Ille</t>
  </si>
  <si>
    <t>Saint-Domineuc</t>
  </si>
  <si>
    <t>Kerfot</t>
  </si>
  <si>
    <t>Romazy</t>
  </si>
  <si>
    <t>Moulins</t>
  </si>
  <si>
    <t>Guipel</t>
  </si>
  <si>
    <t>Parthenay-de-Bretagne</t>
  </si>
  <si>
    <t>Orgères</t>
  </si>
  <si>
    <t>Lancieux</t>
  </si>
  <si>
    <t>Langouet</t>
  </si>
  <si>
    <t>Créhen</t>
  </si>
  <si>
    <t>La Baussaine</t>
  </si>
  <si>
    <t>La Chapelle-aux-Filtzméens</t>
  </si>
  <si>
    <t>Laillé</t>
  </si>
  <si>
    <t>Tréveneuc</t>
  </si>
  <si>
    <t>La Chapelle-Thouarault</t>
  </si>
  <si>
    <t>Saint-Quay-Portrieux</t>
  </si>
  <si>
    <t>Lalleu</t>
  </si>
  <si>
    <t>La Chapelle-des-Fougeretz</t>
  </si>
  <si>
    <t>Essé</t>
  </si>
  <si>
    <t>Le Pertre</t>
  </si>
  <si>
    <t>Coësmes</t>
  </si>
  <si>
    <t>Chanteloup</t>
  </si>
  <si>
    <t>Cuguen</t>
  </si>
  <si>
    <t>Bruz</t>
  </si>
  <si>
    <t>Clayes</t>
  </si>
  <si>
    <t>Crevin</t>
  </si>
  <si>
    <t>Plomodiern</t>
  </si>
  <si>
    <t>Chavagne</t>
  </si>
  <si>
    <t>Kerlaz</t>
  </si>
  <si>
    <t>Bourgbarré</t>
  </si>
  <si>
    <t>Trévou-Tréguignec</t>
  </si>
  <si>
    <t>Boistrudan</t>
  </si>
  <si>
    <t>Douarnenez</t>
  </si>
  <si>
    <t>Corps-Nuds</t>
  </si>
  <si>
    <t>Bais</t>
  </si>
  <si>
    <t>Brie</t>
  </si>
  <si>
    <t>Baulon</t>
  </si>
  <si>
    <t>Domagné</t>
  </si>
  <si>
    <t>Beuzec-Cap-Sizun</t>
  </si>
  <si>
    <t>Crozon</t>
  </si>
  <si>
    <t>Quimper</t>
  </si>
  <si>
    <t>Plouezoc'h</t>
  </si>
  <si>
    <t>Janzé</t>
  </si>
  <si>
    <t>Plougasnou</t>
  </si>
  <si>
    <t>Guimaëc</t>
  </si>
  <si>
    <t>Amanlis</t>
  </si>
  <si>
    <t>Lanloup</t>
  </si>
  <si>
    <t>Plounévez-Moëdec</t>
  </si>
  <si>
    <t>Belle-Isle-en-Terre</t>
  </si>
  <si>
    <t>Goven</t>
  </si>
  <si>
    <t>Lassy</t>
  </si>
  <si>
    <t>Saint-Marc-le-Blanc</t>
  </si>
  <si>
    <t>Saint-Jacques-de-la-Lande</t>
  </si>
  <si>
    <t>Rennes</t>
  </si>
  <si>
    <t>Goulien</t>
  </si>
  <si>
    <t>Île-Tudy</t>
  </si>
  <si>
    <t>Ploéven</t>
  </si>
  <si>
    <t>Plonévez-Porzay</t>
  </si>
  <si>
    <t>Langueux</t>
  </si>
  <si>
    <t>Plérin</t>
  </si>
  <si>
    <t>Morlaix</t>
  </si>
  <si>
    <t>Saint-Brieuc</t>
  </si>
  <si>
    <t>Poullan-sur-Mer</t>
  </si>
  <si>
    <t>Pont-Croix</t>
  </si>
  <si>
    <t>Lanvéoc</t>
  </si>
  <si>
    <t>Argol</t>
  </si>
  <si>
    <t>Camaret-sur-Mer</t>
  </si>
  <si>
    <t>Erquy</t>
  </si>
  <si>
    <t>Île-de-Sein</t>
  </si>
  <si>
    <t>Cléden-Cap-Sizun</t>
  </si>
  <si>
    <t>Plozévet</t>
  </si>
  <si>
    <t>Trévron</t>
  </si>
  <si>
    <t>Saint-Carné</t>
  </si>
  <si>
    <t>Saint-Martin-des-Champs</t>
  </si>
  <si>
    <t>Le Faou</t>
  </si>
  <si>
    <t>Saint-Jean-du-Doigt</t>
  </si>
  <si>
    <t>Locquirec</t>
  </si>
  <si>
    <t>Trélivan</t>
  </si>
  <si>
    <t>La Landec</t>
  </si>
  <si>
    <t>Landévennec</t>
  </si>
  <si>
    <t>Telgruc-sur-Mer</t>
  </si>
  <si>
    <t>Vildé-Guingalan</t>
  </si>
  <si>
    <t>Roscanvel</t>
  </si>
  <si>
    <t>Saint-Maudez</t>
  </si>
  <si>
    <t>Rosnoën</t>
  </si>
  <si>
    <t>Primelin</t>
  </si>
  <si>
    <t>Plogoff</t>
  </si>
  <si>
    <t>Pouldreuzic</t>
  </si>
  <si>
    <t>Clohars-Fouesnant</t>
  </si>
  <si>
    <t>Plovan</t>
  </si>
  <si>
    <t>Tréogat</t>
  </si>
  <si>
    <t>Saint-Nic</t>
  </si>
  <si>
    <t>Plobannalec-Lesconil</t>
  </si>
  <si>
    <t>Tréguennec</t>
  </si>
  <si>
    <t>Hœdic</t>
  </si>
  <si>
    <t>Locmaria</t>
  </si>
  <si>
    <t>Bangor</t>
  </si>
  <si>
    <t>Vannes</t>
  </si>
  <si>
    <t>Saint-Jean-Trolimon</t>
  </si>
  <si>
    <t>Saint-Pierre-Quiberon</t>
  </si>
  <si>
    <t>Pont-l'Abbé</t>
  </si>
  <si>
    <t>Penmarc'h</t>
  </si>
  <si>
    <t>Plomeur</t>
  </si>
  <si>
    <t>Treffiagat</t>
  </si>
  <si>
    <t>Loctudy</t>
  </si>
  <si>
    <t>Pléneuf-Val-André</t>
  </si>
  <si>
    <t>Guilvinec</t>
  </si>
  <si>
    <t>Trévérien</t>
  </si>
  <si>
    <t>Pleugueneuc</t>
  </si>
  <si>
    <t>Plesder</t>
  </si>
  <si>
    <t>Quéven</t>
  </si>
  <si>
    <t>Île-d'Houat</t>
  </si>
  <si>
    <t>Le Palais</t>
  </si>
  <si>
    <t>Bréal-sous-Montfort</t>
  </si>
  <si>
    <t>Maxent</t>
  </si>
  <si>
    <t>Saint-Thurial</t>
  </si>
  <si>
    <t>Pleslin-Trigavou</t>
  </si>
  <si>
    <t>Plélan-le-Grand</t>
  </si>
  <si>
    <t>Treffendel</t>
  </si>
  <si>
    <t>Tréméreuc</t>
  </si>
  <si>
    <t>Le Verger</t>
  </si>
  <si>
    <t>Île-d'Arz</t>
  </si>
  <si>
    <t>Châteauneuf-d'Ille-et-Vilaine</t>
  </si>
  <si>
    <t>Séné</t>
  </si>
  <si>
    <t>La Gouesnière</t>
  </si>
  <si>
    <t>Quiberon</t>
  </si>
  <si>
    <t>Saint-Guinoux</t>
  </si>
  <si>
    <t>Lampaul-Plouarzel</t>
  </si>
  <si>
    <t>Sauzon</t>
  </si>
  <si>
    <t>Plésidy</t>
  </si>
  <si>
    <t>Dinard</t>
  </si>
  <si>
    <t>Plouarzel</t>
  </si>
  <si>
    <t>Ploumoguer</t>
  </si>
  <si>
    <t>Fougères</t>
  </si>
  <si>
    <t>Beaucé</t>
  </si>
  <si>
    <t>Liffré</t>
  </si>
  <si>
    <t>Saint-Aubin-du-Cormier</t>
  </si>
  <si>
    <t>Val-d'Izé</t>
  </si>
  <si>
    <t>Marpiré</t>
  </si>
  <si>
    <t>Dourdain</t>
  </si>
  <si>
    <t>La Bouëxière</t>
  </si>
  <si>
    <t>Saint-Sulpice-la-Forêt</t>
  </si>
  <si>
    <t>Saint-Aubin-d'Aubigné</t>
  </si>
  <si>
    <t>Mouazé</t>
  </si>
  <si>
    <t>Gahard</t>
  </si>
  <si>
    <t>Chasné-sur-Illet</t>
  </si>
  <si>
    <t>Maen-Roch</t>
  </si>
  <si>
    <t>Trégunc</t>
  </si>
  <si>
    <t>Moëlan-sur-Mer</t>
  </si>
  <si>
    <t>Rannée</t>
  </si>
  <si>
    <t>La Nouaye</t>
  </si>
  <si>
    <t>Loyat</t>
  </si>
  <si>
    <t>Gourhel</t>
  </si>
  <si>
    <t>La Chapelle-Saint-Aubert</t>
  </si>
  <si>
    <t>Taupont</t>
  </si>
  <si>
    <t>Saint-Renan</t>
  </si>
  <si>
    <t>Plerguer</t>
  </si>
  <si>
    <t>Roz-Landrieux</t>
  </si>
  <si>
    <t>Guilers</t>
  </si>
  <si>
    <t>Javené</t>
  </si>
  <si>
    <t>Lillemer</t>
  </si>
  <si>
    <t>Romagné</t>
  </si>
  <si>
    <t>La Selle-en-Luitré</t>
  </si>
  <si>
    <t>Lécousse</t>
  </si>
  <si>
    <t>Landavran</t>
  </si>
  <si>
    <t>Trimer</t>
  </si>
  <si>
    <t>Saint-Marcan</t>
  </si>
  <si>
    <t>Lourmais</t>
  </si>
  <si>
    <t>Sains</t>
  </si>
  <si>
    <t>Lanrivoaré</t>
  </si>
  <si>
    <t>Bohars</t>
  </si>
  <si>
    <t>Concarneau</t>
  </si>
  <si>
    <t>Riec-sur-Bélon</t>
  </si>
  <si>
    <t>Ercé-en-Lamée</t>
  </si>
  <si>
    <t>Le Loroux</t>
  </si>
  <si>
    <t>Landéan</t>
  </si>
  <si>
    <t>Pleuven</t>
  </si>
  <si>
    <t>Fouesnant</t>
  </si>
  <si>
    <t>La Forêt-Fouesnant</t>
  </si>
  <si>
    <t>Pont-Aven</t>
  </si>
  <si>
    <t>La Dominelais</t>
  </si>
  <si>
    <t>Fleurigné</t>
  </si>
  <si>
    <t>Montreuil-des-Landes</t>
  </si>
  <si>
    <t>Combourtillé</t>
  </si>
  <si>
    <t>Saint-Hilaire-des-Landes</t>
  </si>
  <si>
    <t>Saint-Sauveur-des-Landes</t>
  </si>
  <si>
    <t>Ambon</t>
  </si>
  <si>
    <t>Névez</t>
  </si>
  <si>
    <t>Damgan</t>
  </si>
  <si>
    <t>Saint-Léger-des-Prés</t>
  </si>
  <si>
    <t>Melesse</t>
  </si>
  <si>
    <t>Chevaigné</t>
  </si>
  <si>
    <t>Dingé</t>
  </si>
  <si>
    <t>Saint-Médard-sur-Ille</t>
  </si>
  <si>
    <t>Saint-Germain-sur-Ille</t>
  </si>
  <si>
    <t>Betton</t>
  </si>
  <si>
    <t>Lanrigan</t>
  </si>
  <si>
    <t>Helléan</t>
  </si>
  <si>
    <t>Guilliers</t>
  </si>
  <si>
    <t>Bono</t>
  </si>
  <si>
    <t>Code INSEE</t>
  </si>
  <si>
    <t>JPP-2023-Vzsce</t>
  </si>
  <si>
    <t>Feuille JPP-Global</t>
  </si>
  <si>
    <t>Feuille Autres UGB</t>
  </si>
  <si>
    <t>Arnaud Montigny</t>
  </si>
  <si>
    <t>Service Environnement</t>
  </si>
  <si>
    <t>arnaud.montigny@bretagne.chambagri.fr</t>
  </si>
  <si>
    <t>Contact CRAB</t>
  </si>
  <si>
    <t>&lt;4500</t>
  </si>
  <si>
    <t>&lt; 4500 kg et poids vifs VL &lt; 500 kg</t>
  </si>
  <si>
    <t>&lt; 4140</t>
  </si>
  <si>
    <t>(arrêtés ministériels du 19/12/2011 modifié le 30/01/2023 - programme d'action "directive nitrate")</t>
  </si>
  <si>
    <t>fff</t>
  </si>
  <si>
    <t>Sous troupeau ST2</t>
  </si>
  <si>
    <t>par exemple ST2 peut être des vaches taries logées sur un site annexe, avec des surfaces de pâturage associées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</si>
</sst>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quot; &quot;##&quot; &quot;##&quot; &quot;##&quot; &quot;##"/>
  </numFmts>
  <fonts count="52"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name val="Arial"/>
      <family val="2"/>
    </font>
    <font>
      <b/>
      <sz val="10"/>
      <name val="Arial"/>
      <family val="2"/>
    </font>
    <font>
      <sz val="10"/>
      <color indexed="10"/>
      <name val="Arial"/>
      <family val="2"/>
    </font>
    <font>
      <b/>
      <sz val="10"/>
      <color indexed="10"/>
      <name val="Arial"/>
      <family val="2"/>
    </font>
    <font>
      <sz val="10"/>
      <color indexed="9"/>
      <name val="Arial"/>
      <family val="2"/>
    </font>
    <font>
      <sz val="9"/>
      <color indexed="81"/>
      <name val="Tahoma"/>
      <family val="2"/>
    </font>
    <font>
      <b/>
      <sz val="10"/>
      <name val="Arial Narrow"/>
      <family val="2"/>
    </font>
    <font>
      <sz val="9"/>
      <color indexed="10"/>
      <name val="Arial"/>
      <family val="2"/>
    </font>
    <font>
      <b/>
      <sz val="9"/>
      <color indexed="81"/>
      <name val="Tahoma"/>
      <family val="2"/>
    </font>
    <font>
      <b/>
      <sz val="14"/>
      <color indexed="9"/>
      <name val="Arial"/>
      <family val="2"/>
    </font>
    <font>
      <sz val="10"/>
      <color theme="1"/>
      <name val="Arial Narrow"/>
      <family val="2"/>
    </font>
    <font>
      <sz val="10"/>
      <color theme="1"/>
      <name val="Calibri"/>
      <family val="2"/>
      <scheme val="minor"/>
    </font>
    <font>
      <b/>
      <sz val="12"/>
      <color theme="1"/>
      <name val="Calibri"/>
      <family val="2"/>
      <scheme val="minor"/>
    </font>
    <font>
      <sz val="11"/>
      <color rgb="FF008000"/>
      <name val="Calibri"/>
      <family val="2"/>
      <scheme val="minor"/>
    </font>
    <font>
      <b/>
      <sz val="10"/>
      <color indexed="62"/>
      <name val="Arial Narrow"/>
      <family val="2"/>
    </font>
    <font>
      <sz val="10"/>
      <color theme="0"/>
      <name val="Arial"/>
      <family val="2"/>
    </font>
    <font>
      <sz val="10"/>
      <color rgb="FFFF0000"/>
      <name val="Arial"/>
      <family val="2"/>
    </font>
    <font>
      <sz val="11"/>
      <color rgb="FFFF6600"/>
      <name val="Calibri"/>
      <family val="2"/>
      <scheme val="minor"/>
    </font>
    <font>
      <sz val="10"/>
      <name val="Calibri"/>
      <family val="2"/>
      <scheme val="minor"/>
    </font>
    <font>
      <sz val="11"/>
      <color theme="1"/>
      <name val="Calibri"/>
      <family val="2"/>
      <scheme val="minor"/>
    </font>
    <font>
      <sz val="11"/>
      <name val="Calibri"/>
      <family val="2"/>
      <scheme val="minor"/>
    </font>
    <font>
      <sz val="11"/>
      <color theme="0" tint="-0.14999847407452621"/>
      <name val="Calibri"/>
      <family val="2"/>
      <scheme val="minor"/>
    </font>
    <font>
      <b/>
      <sz val="11"/>
      <color rgb="FF008000"/>
      <name val="Calibri"/>
      <family val="2"/>
      <scheme val="minor"/>
    </font>
    <font>
      <b/>
      <sz val="11"/>
      <color theme="0"/>
      <name val="Calibri"/>
      <family val="2"/>
      <scheme val="minor"/>
    </font>
    <font>
      <sz val="11"/>
      <color theme="0"/>
      <name val="Calibri"/>
      <family val="2"/>
      <scheme val="minor"/>
    </font>
    <font>
      <sz val="11"/>
      <color rgb="FF00B050"/>
      <name val="Calibri"/>
      <family val="2"/>
      <scheme val="minor"/>
    </font>
    <font>
      <b/>
      <sz val="11"/>
      <color rgb="FFFF0000"/>
      <name val="Calibri"/>
      <family val="2"/>
      <scheme val="minor"/>
    </font>
    <font>
      <sz val="11"/>
      <color theme="8" tint="-0.249977111117893"/>
      <name val="Calibri"/>
      <family val="2"/>
      <scheme val="minor"/>
    </font>
    <font>
      <b/>
      <sz val="11"/>
      <name val="Calibri"/>
      <family val="2"/>
      <scheme val="minor"/>
    </font>
    <font>
      <sz val="11"/>
      <name val="Arial"/>
      <family val="2"/>
    </font>
    <font>
      <sz val="11"/>
      <color rgb="FFC00000"/>
      <name val="Calibri"/>
      <family val="2"/>
      <scheme val="minor"/>
    </font>
    <font>
      <i/>
      <sz val="11"/>
      <color theme="1"/>
      <name val="Calibri"/>
      <family val="2"/>
      <scheme val="minor"/>
    </font>
    <font>
      <i/>
      <u/>
      <sz val="11"/>
      <color theme="1"/>
      <name val="Calibri"/>
      <family val="2"/>
      <scheme val="minor"/>
    </font>
    <font>
      <sz val="9"/>
      <name val="Arial"/>
      <family val="2"/>
    </font>
    <font>
      <i/>
      <sz val="10"/>
      <color theme="1"/>
      <name val="Calibri"/>
      <family val="2"/>
      <scheme val="minor"/>
    </font>
    <font>
      <sz val="12"/>
      <color theme="1"/>
      <name val="Calibri"/>
      <family val="2"/>
      <scheme val="minor"/>
    </font>
    <font>
      <b/>
      <sz val="11"/>
      <color rgb="FF00B050"/>
      <name val="Calibri"/>
      <family val="2"/>
      <scheme val="minor"/>
    </font>
    <font>
      <sz val="12"/>
      <color rgb="FFFF0000"/>
      <name val="Calibri"/>
      <family val="2"/>
      <scheme val="minor"/>
    </font>
    <font>
      <i/>
      <sz val="11"/>
      <name val="Calibri"/>
      <family val="2"/>
      <scheme val="minor"/>
    </font>
    <font>
      <b/>
      <sz val="11"/>
      <color rgb="FFFF6600"/>
      <name val="Calibri"/>
      <family val="2"/>
      <scheme val="minor"/>
    </font>
    <font>
      <b/>
      <sz val="12"/>
      <color indexed="9"/>
      <name val="Arial"/>
      <family val="2"/>
    </font>
    <font>
      <sz val="16"/>
      <color theme="1"/>
      <name val="Calibri"/>
      <family val="2"/>
      <scheme val="minor"/>
    </font>
    <font>
      <sz val="11"/>
      <color theme="1"/>
      <name val="Arial"/>
      <family val="2"/>
    </font>
    <font>
      <u/>
      <sz val="10"/>
      <color indexed="12"/>
      <name val="Arial"/>
      <family val="2"/>
    </font>
    <font>
      <b/>
      <sz val="16"/>
      <color theme="1"/>
      <name val="Calibri"/>
      <family val="2"/>
      <scheme val="minor"/>
    </font>
    <font>
      <sz val="10"/>
      <color theme="1"/>
      <name val="Arial"/>
      <family val="2"/>
    </font>
    <font>
      <b/>
      <sz val="10"/>
      <color theme="1"/>
      <name val="Arial"/>
      <family val="2"/>
    </font>
    <font>
      <sz val="9"/>
      <color indexed="81"/>
      <name val="Tahoma"/>
      <charset val="1"/>
    </font>
  </fonts>
  <fills count="31">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9FF66"/>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lightUp">
        <bgColor theme="0" tint="-4.9989318521683403E-2"/>
      </patternFill>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
      <patternFill patternType="solid">
        <fgColor indexed="31"/>
        <bgColor indexed="64"/>
      </patternFill>
    </fill>
    <fill>
      <patternFill patternType="solid">
        <fgColor rgb="FFCCFFCC"/>
        <bgColor indexed="64"/>
      </patternFill>
    </fill>
    <fill>
      <patternFill patternType="solid">
        <fgColor theme="0" tint="-0.499984740745262"/>
        <bgColor indexed="64"/>
      </patternFill>
    </fill>
  </fills>
  <borders count="4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3" fillId="0" borderId="0"/>
    <xf numFmtId="9" fontId="4" fillId="0" borderId="0" applyFont="0" applyFill="0" applyBorder="0" applyAlignment="0" applyProtection="0"/>
    <xf numFmtId="0" fontId="4" fillId="0" borderId="0"/>
    <xf numFmtId="9" fontId="23" fillId="0" borderId="0" applyFont="0" applyFill="0" applyBorder="0" applyAlignment="0" applyProtection="0"/>
    <xf numFmtId="0" fontId="47" fillId="0" borderId="0" applyNumberFormat="0" applyFill="0" applyBorder="0" applyAlignment="0" applyProtection="0">
      <alignment vertical="top"/>
      <protection locked="0"/>
    </xf>
  </cellStyleXfs>
  <cellXfs count="481">
    <xf numFmtId="0" fontId="0" fillId="0" borderId="0" xfId="0"/>
    <xf numFmtId="0" fontId="3" fillId="0" borderId="0" xfId="1"/>
    <xf numFmtId="1" fontId="3" fillId="3" borderId="22" xfId="1" applyNumberFormat="1" applyFill="1" applyBorder="1" applyAlignment="1" applyProtection="1">
      <alignment horizontal="center"/>
      <protection locked="0"/>
    </xf>
    <xf numFmtId="1" fontId="3" fillId="3" borderId="13" xfId="1" applyNumberFormat="1" applyFill="1" applyBorder="1" applyAlignment="1" applyProtection="1">
      <alignment horizontal="center"/>
      <protection locked="0"/>
    </xf>
    <xf numFmtId="1" fontId="3" fillId="3" borderId="23" xfId="1" applyNumberFormat="1" applyFill="1" applyBorder="1" applyAlignment="1" applyProtection="1">
      <alignment horizontal="center"/>
      <protection locked="0"/>
    </xf>
    <xf numFmtId="1" fontId="3" fillId="3" borderId="17" xfId="1" applyNumberFormat="1" applyFill="1" applyBorder="1" applyAlignment="1" applyProtection="1">
      <alignment horizontal="center"/>
      <protection locked="0"/>
    </xf>
    <xf numFmtId="1" fontId="3" fillId="3" borderId="15" xfId="1" applyNumberFormat="1" applyFill="1" applyBorder="1" applyAlignment="1" applyProtection="1">
      <alignment horizontal="center"/>
      <protection locked="0"/>
    </xf>
    <xf numFmtId="1" fontId="3" fillId="3" borderId="16" xfId="1" applyNumberFormat="1" applyFill="1" applyBorder="1" applyAlignment="1" applyProtection="1">
      <alignment horizontal="center"/>
      <protection locked="0"/>
    </xf>
    <xf numFmtId="164" fontId="3" fillId="3" borderId="13" xfId="1" applyNumberFormat="1" applyFill="1" applyBorder="1" applyAlignment="1" applyProtection="1">
      <alignment horizontal="center"/>
      <protection locked="0"/>
    </xf>
    <xf numFmtId="2" fontId="0" fillId="0" borderId="0" xfId="0" applyNumberFormat="1"/>
    <xf numFmtId="0" fontId="0" fillId="0" borderId="0" xfId="0" applyAlignment="1">
      <alignment horizontal="center"/>
    </xf>
    <xf numFmtId="0" fontId="4" fillId="7" borderId="0" xfId="3" applyFill="1"/>
    <xf numFmtId="0" fontId="4" fillId="0" borderId="13" xfId="3" applyBorder="1"/>
    <xf numFmtId="0" fontId="4" fillId="0" borderId="13" xfId="3" applyBorder="1" applyAlignment="1">
      <alignment horizontal="center"/>
    </xf>
    <xf numFmtId="17" fontId="4" fillId="0" borderId="13" xfId="3" quotePrefix="1" applyNumberFormat="1" applyBorder="1" applyAlignment="1">
      <alignment horizontal="center"/>
    </xf>
    <xf numFmtId="0" fontId="4" fillId="2" borderId="13" xfId="3" applyFill="1" applyBorder="1"/>
    <xf numFmtId="16" fontId="4" fillId="0" borderId="13" xfId="3" quotePrefix="1" applyNumberFormat="1" applyBorder="1"/>
    <xf numFmtId="0" fontId="4" fillId="4" borderId="13" xfId="3" applyFill="1" applyBorder="1"/>
    <xf numFmtId="0" fontId="13" fillId="6" borderId="0" xfId="3" applyFont="1" applyFill="1"/>
    <xf numFmtId="0" fontId="4" fillId="0" borderId="0" xfId="3"/>
    <xf numFmtId="0" fontId="4" fillId="6" borderId="0" xfId="3" applyFill="1"/>
    <xf numFmtId="0" fontId="0" fillId="9" borderId="0" xfId="0" applyFill="1"/>
    <xf numFmtId="0" fontId="1" fillId="9" borderId="0" xfId="0" applyFont="1" applyFill="1"/>
    <xf numFmtId="0" fontId="4" fillId="9" borderId="0" xfId="3" applyFill="1"/>
    <xf numFmtId="1" fontId="0" fillId="9" borderId="0" xfId="0" applyNumberFormat="1" applyFill="1"/>
    <xf numFmtId="0" fontId="2" fillId="10" borderId="13" xfId="0" applyFont="1" applyFill="1" applyBorder="1"/>
    <xf numFmtId="0" fontId="3" fillId="12" borderId="6" xfId="1" applyFill="1" applyBorder="1" applyAlignment="1" applyProtection="1">
      <alignment horizontal="center"/>
      <protection locked="0"/>
    </xf>
    <xf numFmtId="0" fontId="3" fillId="12" borderId="2" xfId="1" applyFill="1" applyBorder="1" applyAlignment="1" applyProtection="1">
      <alignment horizontal="center"/>
      <protection locked="0"/>
    </xf>
    <xf numFmtId="0" fontId="3" fillId="12" borderId="25" xfId="1" applyFill="1" applyBorder="1" applyAlignment="1" applyProtection="1">
      <alignment horizontal="center"/>
      <protection locked="0"/>
    </xf>
    <xf numFmtId="0" fontId="2" fillId="9" borderId="0" xfId="0" applyFont="1" applyFill="1"/>
    <xf numFmtId="0" fontId="5" fillId="9" borderId="0" xfId="3" applyFont="1" applyFill="1"/>
    <xf numFmtId="0" fontId="4" fillId="9" borderId="0" xfId="3" applyFont="1" applyFill="1"/>
    <xf numFmtId="0" fontId="18" fillId="9" borderId="0" xfId="3" applyFont="1" applyFill="1"/>
    <xf numFmtId="0" fontId="4" fillId="9" borderId="0" xfId="3" applyFont="1" applyFill="1" applyAlignment="1">
      <alignment wrapText="1"/>
    </xf>
    <xf numFmtId="0" fontId="4" fillId="9" borderId="0" xfId="3" applyFill="1" applyAlignment="1">
      <alignment horizontal="left" wrapText="1"/>
    </xf>
    <xf numFmtId="0" fontId="4" fillId="9" borderId="0" xfId="3" applyFill="1" applyAlignment="1">
      <alignment horizontal="center"/>
    </xf>
    <xf numFmtId="0" fontId="7" fillId="9" borderId="0" xfId="3" applyFont="1" applyFill="1"/>
    <xf numFmtId="0" fontId="11" fillId="9" borderId="0" xfId="3" applyFont="1" applyFill="1"/>
    <xf numFmtId="0" fontId="6" fillId="9" borderId="0" xfId="3" applyFont="1" applyFill="1"/>
    <xf numFmtId="0" fontId="1" fillId="9" borderId="13" xfId="0" applyFont="1" applyFill="1" applyBorder="1"/>
    <xf numFmtId="0" fontId="4" fillId="9" borderId="8" xfId="3" applyFont="1" applyFill="1" applyBorder="1" applyAlignment="1">
      <alignment horizontal="center"/>
    </xf>
    <xf numFmtId="0" fontId="4" fillId="9" borderId="9" xfId="3" applyFont="1" applyFill="1" applyBorder="1" applyAlignment="1">
      <alignment horizontal="center"/>
    </xf>
    <xf numFmtId="0" fontId="4" fillId="9" borderId="10" xfId="3" applyFont="1" applyFill="1" applyBorder="1" applyAlignment="1">
      <alignment horizontal="center"/>
    </xf>
    <xf numFmtId="0" fontId="20" fillId="9" borderId="0" xfId="3" applyFont="1" applyFill="1"/>
    <xf numFmtId="0" fontId="21" fillId="9" borderId="0" xfId="0" applyFont="1" applyFill="1"/>
    <xf numFmtId="0" fontId="0" fillId="9" borderId="14" xfId="0" applyFill="1" applyBorder="1"/>
    <xf numFmtId="0" fontId="0" fillId="9" borderId="0" xfId="0" applyFill="1" applyProtection="1"/>
    <xf numFmtId="0" fontId="16" fillId="9" borderId="0" xfId="0" applyFont="1" applyFill="1" applyProtection="1"/>
    <xf numFmtId="0" fontId="0" fillId="0" borderId="0" xfId="0" applyProtection="1"/>
    <xf numFmtId="0" fontId="0" fillId="9" borderId="0" xfId="0" applyFill="1" applyAlignment="1" applyProtection="1">
      <alignment horizontal="right"/>
    </xf>
    <xf numFmtId="0" fontId="15" fillId="9" borderId="0" xfId="0" applyFont="1" applyFill="1" applyProtection="1"/>
    <xf numFmtId="2" fontId="2" fillId="10" borderId="13" xfId="0" applyNumberFormat="1" applyFont="1" applyFill="1" applyBorder="1" applyProtection="1"/>
    <xf numFmtId="0" fontId="17" fillId="9" borderId="0" xfId="0" applyFont="1" applyFill="1" applyAlignment="1" applyProtection="1">
      <alignment horizontal="right"/>
    </xf>
    <xf numFmtId="1" fontId="17" fillId="9" borderId="0" xfId="0" applyNumberFormat="1" applyFont="1" applyFill="1" applyProtection="1"/>
    <xf numFmtId="0" fontId="3" fillId="7" borderId="17" xfId="1" applyFill="1" applyBorder="1" applyAlignment="1" applyProtection="1">
      <alignment horizontal="center"/>
    </xf>
    <xf numFmtId="0" fontId="3" fillId="7" borderId="15" xfId="1" applyFill="1" applyBorder="1" applyAlignment="1" applyProtection="1">
      <alignment horizontal="center"/>
    </xf>
    <xf numFmtId="0" fontId="3" fillId="7" borderId="16" xfId="1" applyFill="1" applyBorder="1" applyAlignment="1" applyProtection="1">
      <alignment horizontal="center"/>
    </xf>
    <xf numFmtId="0" fontId="3" fillId="7" borderId="0" xfId="1" applyFill="1" applyProtection="1"/>
    <xf numFmtId="0" fontId="3" fillId="11" borderId="18" xfId="1" applyFill="1" applyBorder="1" applyProtection="1"/>
    <xf numFmtId="0" fontId="3" fillId="11" borderId="5" xfId="1" applyFill="1" applyBorder="1" applyAlignment="1" applyProtection="1">
      <alignment horizontal="center"/>
    </xf>
    <xf numFmtId="1" fontId="3" fillId="11" borderId="19" xfId="1" applyNumberFormat="1" applyFill="1" applyBorder="1" applyAlignment="1" applyProtection="1">
      <alignment horizontal="center"/>
    </xf>
    <xf numFmtId="1" fontId="3" fillId="11" borderId="20" xfId="1" applyNumberFormat="1" applyFill="1" applyBorder="1" applyAlignment="1" applyProtection="1">
      <alignment horizontal="center"/>
    </xf>
    <xf numFmtId="1" fontId="3" fillId="11" borderId="21" xfId="1" applyNumberFormat="1" applyFill="1" applyBorder="1" applyAlignment="1" applyProtection="1">
      <alignment horizontal="center"/>
    </xf>
    <xf numFmtId="0" fontId="3" fillId="7" borderId="22" xfId="1" applyFill="1" applyBorder="1" applyProtection="1"/>
    <xf numFmtId="0" fontId="4" fillId="7" borderId="22" xfId="1" applyFont="1" applyFill="1" applyBorder="1" applyProtection="1"/>
    <xf numFmtId="0" fontId="3" fillId="7" borderId="24" xfId="1" applyFill="1" applyBorder="1" applyProtection="1"/>
    <xf numFmtId="0" fontId="3" fillId="9" borderId="0" xfId="1" applyFill="1" applyProtection="1"/>
    <xf numFmtId="0" fontId="8" fillId="9" borderId="0" xfId="1" applyFont="1" applyFill="1" applyProtection="1"/>
    <xf numFmtId="164" fontId="3" fillId="9" borderId="14" xfId="1" applyNumberFormat="1" applyFill="1" applyBorder="1" applyAlignment="1" applyProtection="1">
      <alignment horizontal="center"/>
    </xf>
    <xf numFmtId="1" fontId="3" fillId="9" borderId="13" xfId="1" applyNumberFormat="1" applyFill="1" applyBorder="1" applyProtection="1"/>
    <xf numFmtId="1" fontId="3" fillId="9" borderId="0" xfId="1" applyNumberFormat="1" applyFill="1" applyBorder="1" applyProtection="1"/>
    <xf numFmtId="0" fontId="3" fillId="9" borderId="22" xfId="1" applyFill="1" applyBorder="1" applyAlignment="1" applyProtection="1">
      <alignment horizontal="center"/>
    </xf>
    <xf numFmtId="0" fontId="1" fillId="9" borderId="0" xfId="0" applyFont="1" applyFill="1" applyProtection="1"/>
    <xf numFmtId="0" fontId="4" fillId="7" borderId="6" xfId="3" applyFill="1" applyBorder="1" applyAlignment="1" applyProtection="1">
      <alignment horizontal="center"/>
    </xf>
    <xf numFmtId="0" fontId="4" fillId="9" borderId="0" xfId="3" applyFill="1" applyProtection="1"/>
    <xf numFmtId="0" fontId="4" fillId="9" borderId="8" xfId="3" applyFill="1" applyBorder="1" applyProtection="1"/>
    <xf numFmtId="0" fontId="4" fillId="7" borderId="6" xfId="3" applyFont="1" applyFill="1" applyBorder="1" applyAlignment="1" applyProtection="1">
      <alignment horizontal="center"/>
    </xf>
    <xf numFmtId="1" fontId="5" fillId="10" borderId="13" xfId="3" applyNumberFormat="1" applyFont="1" applyFill="1" applyBorder="1" applyAlignment="1" applyProtection="1">
      <alignment horizontal="center"/>
    </xf>
    <xf numFmtId="0" fontId="4" fillId="7" borderId="8" xfId="3" applyFill="1" applyBorder="1" applyAlignment="1" applyProtection="1">
      <alignment horizontal="center"/>
    </xf>
    <xf numFmtId="164" fontId="4" fillId="9" borderId="13" xfId="3" applyNumberFormat="1" applyFill="1" applyBorder="1" applyAlignment="1" applyProtection="1">
      <alignment horizontal="center"/>
    </xf>
    <xf numFmtId="0" fontId="4" fillId="7" borderId="6" xfId="3" applyFill="1" applyBorder="1" applyAlignment="1" applyProtection="1">
      <alignment horizontal="left"/>
    </xf>
    <xf numFmtId="0" fontId="4" fillId="9" borderId="0" xfId="3" applyFill="1" applyBorder="1" applyProtection="1"/>
    <xf numFmtId="0" fontId="0" fillId="10" borderId="13" xfId="0" applyFill="1" applyBorder="1" applyProtection="1"/>
    <xf numFmtId="0" fontId="0" fillId="0" borderId="0" xfId="0" applyAlignment="1" applyProtection="1">
      <alignment horizontal="center"/>
    </xf>
    <xf numFmtId="0" fontId="0" fillId="0" borderId="13" xfId="0" applyBorder="1" applyAlignment="1" applyProtection="1">
      <alignment horizontal="center"/>
    </xf>
    <xf numFmtId="0" fontId="0" fillId="0" borderId="13" xfId="0" quotePrefix="1" applyBorder="1" applyAlignment="1" applyProtection="1">
      <alignment horizontal="center"/>
    </xf>
    <xf numFmtId="0" fontId="0" fillId="9" borderId="13" xfId="0" applyFill="1" applyBorder="1" applyAlignment="1" applyProtection="1">
      <alignment horizontal="center"/>
    </xf>
    <xf numFmtId="0" fontId="0" fillId="9" borderId="0" xfId="0" applyFill="1" applyAlignment="1" applyProtection="1">
      <alignment horizontal="center"/>
    </xf>
    <xf numFmtId="1" fontId="0" fillId="9" borderId="0" xfId="0" applyNumberFormat="1" applyFill="1" applyProtection="1"/>
    <xf numFmtId="0" fontId="0" fillId="0" borderId="13" xfId="0" applyBorder="1" applyProtection="1"/>
    <xf numFmtId="164" fontId="0" fillId="0" borderId="13" xfId="0" applyNumberFormat="1" applyBorder="1" applyAlignment="1" applyProtection="1">
      <alignment horizontal="center"/>
    </xf>
    <xf numFmtId="0" fontId="0" fillId="9" borderId="13" xfId="0" applyFill="1" applyBorder="1" applyProtection="1"/>
    <xf numFmtId="1" fontId="0" fillId="9" borderId="13" xfId="0" applyNumberFormat="1" applyFill="1" applyBorder="1" applyAlignment="1" applyProtection="1">
      <alignment horizontal="center"/>
    </xf>
    <xf numFmtId="165" fontId="0" fillId="9" borderId="0" xfId="0" applyNumberFormat="1" applyFill="1" applyProtection="1"/>
    <xf numFmtId="0" fontId="14" fillId="9" borderId="13" xfId="0" applyFont="1" applyFill="1" applyBorder="1" applyAlignment="1" applyProtection="1">
      <alignment horizontal="center"/>
    </xf>
    <xf numFmtId="164" fontId="0" fillId="9" borderId="13" xfId="0" applyNumberFormat="1" applyFill="1" applyBorder="1" applyProtection="1"/>
    <xf numFmtId="0" fontId="0" fillId="8" borderId="0" xfId="0" applyFill="1" applyProtection="1"/>
    <xf numFmtId="1" fontId="2" fillId="8" borderId="0" xfId="0" applyNumberFormat="1" applyFont="1" applyFill="1" applyAlignment="1" applyProtection="1">
      <alignment horizontal="center"/>
    </xf>
    <xf numFmtId="0" fontId="0" fillId="10" borderId="0" xfId="0" applyFill="1" applyProtection="1"/>
    <xf numFmtId="0" fontId="0" fillId="10" borderId="0" xfId="0" applyFill="1" applyAlignment="1" applyProtection="1">
      <alignment horizontal="right"/>
    </xf>
    <xf numFmtId="164" fontId="2" fillId="10" borderId="0" xfId="0" applyNumberFormat="1" applyFont="1" applyFill="1" applyAlignment="1" applyProtection="1">
      <alignment horizontal="center"/>
    </xf>
    <xf numFmtId="0" fontId="0" fillId="9" borderId="0" xfId="0" applyFill="1" applyAlignment="1" applyProtection="1">
      <alignment horizontal="center"/>
    </xf>
    <xf numFmtId="0" fontId="0" fillId="9" borderId="13" xfId="0" applyFill="1" applyBorder="1" applyAlignment="1" applyProtection="1">
      <alignment horizontal="center"/>
    </xf>
    <xf numFmtId="0" fontId="4" fillId="9" borderId="0" xfId="3" applyFont="1" applyFill="1" applyAlignment="1">
      <alignment horizontal="left" wrapText="1"/>
    </xf>
    <xf numFmtId="0" fontId="0" fillId="9" borderId="0" xfId="0" applyFill="1" applyAlignment="1" applyProtection="1">
      <alignment horizontal="center"/>
    </xf>
    <xf numFmtId="1" fontId="17" fillId="9" borderId="13" xfId="0" applyNumberFormat="1" applyFont="1" applyFill="1" applyBorder="1" applyAlignment="1" applyProtection="1">
      <alignment horizontal="center"/>
    </xf>
    <xf numFmtId="0" fontId="0" fillId="9" borderId="0" xfId="0" applyFont="1" applyFill="1" applyProtection="1"/>
    <xf numFmtId="0" fontId="0" fillId="9" borderId="1" xfId="0" applyFill="1" applyBorder="1" applyAlignment="1" applyProtection="1"/>
    <xf numFmtId="1" fontId="24" fillId="9" borderId="13" xfId="0" applyNumberFormat="1" applyFont="1" applyFill="1" applyBorder="1" applyProtection="1"/>
    <xf numFmtId="0" fontId="25" fillId="9" borderId="0" xfId="0" applyFont="1" applyFill="1" applyProtection="1"/>
    <xf numFmtId="0" fontId="3" fillId="9" borderId="0" xfId="3" applyFont="1" applyFill="1"/>
    <xf numFmtId="164" fontId="3" fillId="11" borderId="13" xfId="1" applyNumberFormat="1" applyFill="1" applyBorder="1" applyAlignment="1" applyProtection="1">
      <alignment horizontal="center"/>
      <protection locked="0"/>
    </xf>
    <xf numFmtId="164" fontId="0" fillId="11" borderId="13" xfId="0" applyNumberFormat="1" applyFill="1" applyBorder="1" applyAlignment="1" applyProtection="1">
      <alignment horizontal="center"/>
    </xf>
    <xf numFmtId="0" fontId="17" fillId="9" borderId="28" xfId="0" applyFont="1" applyFill="1" applyBorder="1" applyProtection="1"/>
    <xf numFmtId="0" fontId="26" fillId="9" borderId="28" xfId="0" applyFont="1" applyFill="1" applyBorder="1" applyAlignment="1" applyProtection="1">
      <alignment horizontal="right"/>
    </xf>
    <xf numFmtId="0" fontId="17" fillId="9" borderId="6" xfId="0" applyFont="1" applyFill="1" applyBorder="1"/>
    <xf numFmtId="0" fontId="0" fillId="16" borderId="0" xfId="0" applyFill="1"/>
    <xf numFmtId="9" fontId="0" fillId="16" borderId="0" xfId="4" applyFont="1" applyFill="1"/>
    <xf numFmtId="0" fontId="29" fillId="9" borderId="0" xfId="0" applyFont="1" applyFill="1"/>
    <xf numFmtId="1" fontId="28" fillId="9" borderId="0" xfId="0" applyNumberFormat="1" applyFont="1" applyFill="1" applyProtection="1"/>
    <xf numFmtId="9" fontId="0" fillId="11" borderId="0" xfId="4" applyFont="1" applyFill="1"/>
    <xf numFmtId="164" fontId="0" fillId="0" borderId="0" xfId="0" applyNumberFormat="1"/>
    <xf numFmtId="0" fontId="0" fillId="11" borderId="0" xfId="0" applyFill="1"/>
    <xf numFmtId="1" fontId="24" fillId="3" borderId="13" xfId="1" applyNumberFormat="1" applyFont="1" applyFill="1" applyBorder="1" applyAlignment="1" applyProtection="1">
      <alignment horizontal="center"/>
      <protection locked="0"/>
    </xf>
    <xf numFmtId="164" fontId="0" fillId="9" borderId="0" xfId="0" applyNumberFormat="1" applyFill="1"/>
    <xf numFmtId="9" fontId="0" fillId="9" borderId="0" xfId="4" applyFont="1" applyFill="1" applyAlignment="1"/>
    <xf numFmtId="9" fontId="1" fillId="9" borderId="0" xfId="4" applyFont="1" applyFill="1" applyAlignment="1"/>
    <xf numFmtId="0" fontId="0" fillId="17" borderId="0" xfId="0" applyFill="1"/>
    <xf numFmtId="1" fontId="17" fillId="9" borderId="28" xfId="0" applyNumberFormat="1" applyFont="1" applyFill="1" applyBorder="1" applyProtection="1"/>
    <xf numFmtId="0" fontId="17" fillId="9" borderId="28" xfId="0" quotePrefix="1" applyFont="1" applyFill="1" applyBorder="1"/>
    <xf numFmtId="0" fontId="0" fillId="11" borderId="13" xfId="0" applyFill="1" applyBorder="1" applyProtection="1"/>
    <xf numFmtId="1" fontId="24" fillId="3" borderId="14" xfId="1" applyNumberFormat="1" applyFont="1" applyFill="1" applyBorder="1" applyAlignment="1" applyProtection="1">
      <alignment horizontal="center"/>
      <protection locked="0"/>
    </xf>
    <xf numFmtId="164" fontId="34" fillId="17" borderId="0" xfId="0" applyNumberFormat="1" applyFont="1" applyFill="1"/>
    <xf numFmtId="0" fontId="0" fillId="9" borderId="2" xfId="0" applyFill="1" applyBorder="1" applyProtection="1"/>
    <xf numFmtId="0" fontId="0" fillId="9" borderId="8" xfId="0" applyFill="1" applyBorder="1" applyProtection="1"/>
    <xf numFmtId="0" fontId="0" fillId="9" borderId="5" xfId="0" applyFill="1" applyBorder="1" applyProtection="1"/>
    <xf numFmtId="0" fontId="0" fillId="9" borderId="10" xfId="0" applyFill="1" applyBorder="1" applyAlignment="1" applyProtection="1">
      <alignment horizontal="center"/>
    </xf>
    <xf numFmtId="0" fontId="0" fillId="9" borderId="10" xfId="0" applyFill="1" applyBorder="1" applyProtection="1"/>
    <xf numFmtId="164" fontId="0" fillId="9" borderId="13" xfId="0" applyNumberFormat="1" applyFill="1" applyBorder="1" applyAlignment="1" applyProtection="1">
      <alignment horizontal="center"/>
    </xf>
    <xf numFmtId="0" fontId="0" fillId="11" borderId="13" xfId="0" applyFill="1" applyBorder="1" applyAlignment="1" applyProtection="1">
      <alignment horizontal="center"/>
    </xf>
    <xf numFmtId="1" fontId="2" fillId="9" borderId="13" xfId="0" applyNumberFormat="1" applyFont="1" applyFill="1" applyBorder="1" applyAlignment="1" applyProtection="1">
      <alignment horizontal="center"/>
    </xf>
    <xf numFmtId="0" fontId="16" fillId="9" borderId="0" xfId="0" applyFont="1" applyFill="1" applyAlignment="1" applyProtection="1">
      <alignment vertical="top"/>
    </xf>
    <xf numFmtId="0" fontId="0" fillId="9" borderId="0" xfId="0" applyFill="1" applyBorder="1" applyProtection="1"/>
    <xf numFmtId="0" fontId="0" fillId="0" borderId="0" xfId="0" applyBorder="1" applyProtection="1"/>
    <xf numFmtId="0" fontId="0" fillId="9" borderId="8" xfId="0" applyFill="1" applyBorder="1" applyAlignment="1" applyProtection="1">
      <alignment horizontal="center"/>
    </xf>
    <xf numFmtId="0" fontId="0" fillId="9" borderId="4" xfId="0" applyFill="1" applyBorder="1" applyAlignment="1" applyProtection="1">
      <alignment horizontal="center"/>
    </xf>
    <xf numFmtId="0" fontId="0" fillId="9" borderId="10" xfId="0" quotePrefix="1" applyFill="1" applyBorder="1" applyAlignment="1" applyProtection="1">
      <alignment horizontal="center"/>
    </xf>
    <xf numFmtId="1" fontId="24" fillId="3" borderId="13" xfId="1" applyNumberFormat="1" applyFont="1" applyFill="1" applyBorder="1" applyAlignment="1" applyProtection="1">
      <alignment horizontal="center"/>
    </xf>
    <xf numFmtId="1" fontId="23" fillId="9" borderId="13" xfId="0" applyNumberFormat="1" applyFont="1" applyFill="1" applyBorder="1" applyAlignment="1" applyProtection="1">
      <alignment horizontal="center"/>
    </xf>
    <xf numFmtId="0" fontId="0" fillId="0" borderId="0" xfId="0" applyAlignment="1" applyProtection="1">
      <alignment horizontal="right"/>
    </xf>
    <xf numFmtId="1" fontId="2" fillId="9" borderId="10" xfId="0" applyNumberFormat="1" applyFont="1" applyFill="1" applyBorder="1" applyAlignment="1" applyProtection="1">
      <alignment horizontal="center"/>
    </xf>
    <xf numFmtId="1" fontId="2" fillId="9" borderId="0" xfId="0" applyNumberFormat="1" applyFont="1" applyFill="1" applyBorder="1" applyAlignment="1" applyProtection="1">
      <alignment horizontal="center"/>
    </xf>
    <xf numFmtId="1" fontId="0" fillId="9" borderId="13" xfId="0" applyNumberFormat="1" applyFont="1" applyFill="1" applyBorder="1" applyAlignment="1" applyProtection="1">
      <alignment horizontal="center"/>
    </xf>
    <xf numFmtId="0" fontId="0" fillId="0" borderId="6" xfId="0" applyBorder="1" applyProtection="1"/>
    <xf numFmtId="0" fontId="0" fillId="0" borderId="28" xfId="0" applyBorder="1" applyProtection="1"/>
    <xf numFmtId="0" fontId="0" fillId="9" borderId="14" xfId="0" applyFill="1" applyBorder="1" applyProtection="1"/>
    <xf numFmtId="0" fontId="15" fillId="0" borderId="0" xfId="0" applyFont="1" applyProtection="1"/>
    <xf numFmtId="0" fontId="21" fillId="9" borderId="0" xfId="0" applyFont="1" applyFill="1" applyProtection="1"/>
    <xf numFmtId="0" fontId="16" fillId="9" borderId="0" xfId="0" applyFont="1" applyFill="1" applyAlignment="1" applyProtection="1"/>
    <xf numFmtId="0" fontId="31" fillId="0" borderId="0" xfId="0" applyFont="1" applyProtection="1"/>
    <xf numFmtId="0" fontId="27" fillId="18" borderId="0" xfId="0" applyFont="1" applyFill="1" applyProtection="1"/>
    <xf numFmtId="164" fontId="0" fillId="19" borderId="13" xfId="0" applyNumberFormat="1" applyFill="1" applyBorder="1" applyAlignment="1" applyProtection="1">
      <alignment horizontal="center"/>
    </xf>
    <xf numFmtId="0" fontId="26" fillId="0" borderId="0" xfId="0" applyFont="1" applyProtection="1"/>
    <xf numFmtId="0" fontId="30" fillId="0" borderId="0" xfId="0" applyFont="1" applyProtection="1"/>
    <xf numFmtId="0" fontId="0" fillId="0" borderId="8" xfId="0" applyBorder="1" applyAlignment="1" applyProtection="1">
      <alignment horizontal="center"/>
    </xf>
    <xf numFmtId="0" fontId="0" fillId="0" borderId="10" xfId="0" applyBorder="1" applyAlignment="1" applyProtection="1">
      <alignment horizontal="center"/>
    </xf>
    <xf numFmtId="1" fontId="0" fillId="0" borderId="13" xfId="0" applyNumberFormat="1" applyBorder="1" applyProtection="1"/>
    <xf numFmtId="1" fontId="0" fillId="0" borderId="13" xfId="0" applyNumberFormat="1" applyBorder="1" applyAlignment="1" applyProtection="1">
      <alignment horizontal="center"/>
    </xf>
    <xf numFmtId="1" fontId="0" fillId="0" borderId="0" xfId="0" applyNumberFormat="1" applyBorder="1" applyProtection="1"/>
    <xf numFmtId="0" fontId="0" fillId="11" borderId="0" xfId="0" applyFill="1" applyProtection="1"/>
    <xf numFmtId="0" fontId="31" fillId="11" borderId="13" xfId="0" applyFont="1" applyFill="1" applyBorder="1" applyAlignment="1" applyProtection="1">
      <alignment horizontal="center"/>
    </xf>
    <xf numFmtId="0" fontId="2" fillId="0" borderId="0" xfId="0" applyFont="1" applyAlignment="1" applyProtection="1">
      <alignment horizontal="right"/>
    </xf>
    <xf numFmtId="1" fontId="0" fillId="0" borderId="0" xfId="0" applyNumberFormat="1" applyProtection="1"/>
    <xf numFmtId="9" fontId="0" fillId="16" borderId="0" xfId="4" applyFont="1" applyFill="1" applyProtection="1"/>
    <xf numFmtId="164" fontId="34" fillId="17" borderId="0" xfId="0" applyNumberFormat="1" applyFont="1" applyFill="1" applyProtection="1"/>
    <xf numFmtId="0" fontId="0" fillId="17" borderId="0" xfId="0" applyFill="1" applyProtection="1"/>
    <xf numFmtId="9" fontId="0" fillId="11" borderId="0" xfId="4" applyFont="1" applyFill="1" applyProtection="1"/>
    <xf numFmtId="164" fontId="0" fillId="9" borderId="0" xfId="0" applyNumberFormat="1" applyFill="1" applyProtection="1"/>
    <xf numFmtId="0" fontId="29" fillId="9" borderId="0" xfId="0" applyFont="1" applyFill="1" applyProtection="1"/>
    <xf numFmtId="9" fontId="1" fillId="9" borderId="0" xfId="4" applyFont="1" applyFill="1" applyAlignment="1" applyProtection="1"/>
    <xf numFmtId="9" fontId="0" fillId="9" borderId="0" xfId="4" applyFont="1" applyFill="1" applyAlignment="1" applyProtection="1"/>
    <xf numFmtId="0" fontId="0" fillId="16" borderId="0" xfId="0" applyFill="1" applyProtection="1"/>
    <xf numFmtId="164" fontId="0" fillId="0" borderId="0" xfId="0" applyNumberFormat="1" applyProtection="1"/>
    <xf numFmtId="0" fontId="37" fillId="9" borderId="0" xfId="3" applyFont="1" applyFill="1"/>
    <xf numFmtId="0" fontId="38" fillId="0" borderId="0" xfId="0" applyFont="1" applyProtection="1"/>
    <xf numFmtId="0" fontId="0" fillId="9" borderId="0" xfId="0" applyFill="1" applyBorder="1" applyAlignment="1" applyProtection="1">
      <alignment horizontal="center"/>
    </xf>
    <xf numFmtId="1" fontId="0" fillId="9" borderId="0" xfId="0" applyNumberFormat="1" applyFill="1" applyBorder="1" applyAlignment="1" applyProtection="1">
      <alignment horizontal="center"/>
    </xf>
    <xf numFmtId="9" fontId="24" fillId="3" borderId="13" xfId="4" applyFont="1" applyFill="1" applyBorder="1" applyAlignment="1" applyProtection="1">
      <alignment horizontal="center"/>
      <protection locked="0"/>
    </xf>
    <xf numFmtId="0" fontId="0" fillId="0" borderId="9" xfId="0" applyBorder="1" applyAlignment="1" applyProtection="1"/>
    <xf numFmtId="0" fontId="0" fillId="9" borderId="7" xfId="0" applyFill="1" applyBorder="1" applyProtection="1"/>
    <xf numFmtId="0" fontId="0" fillId="9" borderId="9" xfId="0" applyFill="1" applyBorder="1" applyProtection="1"/>
    <xf numFmtId="0" fontId="17" fillId="9" borderId="0" xfId="0" applyFont="1" applyFill="1" applyBorder="1" applyAlignment="1" applyProtection="1">
      <alignment horizontal="center"/>
    </xf>
    <xf numFmtId="0" fontId="2" fillId="0" borderId="0" xfId="0" applyFont="1" applyBorder="1" applyProtection="1"/>
    <xf numFmtId="1" fontId="23" fillId="9" borderId="0" xfId="0" applyNumberFormat="1" applyFont="1" applyFill="1" applyBorder="1" applyAlignment="1" applyProtection="1">
      <alignment horizontal="center"/>
    </xf>
    <xf numFmtId="1" fontId="0" fillId="9" borderId="0" xfId="0" applyNumberFormat="1" applyFont="1" applyFill="1" applyBorder="1" applyAlignment="1" applyProtection="1">
      <alignment horizontal="center"/>
    </xf>
    <xf numFmtId="1" fontId="0" fillId="9" borderId="10" xfId="0" applyNumberFormat="1" applyFont="1" applyFill="1" applyBorder="1" applyAlignment="1" applyProtection="1">
      <alignment horizontal="center"/>
    </xf>
    <xf numFmtId="0" fontId="15" fillId="0" borderId="0" xfId="0" applyFont="1" applyAlignment="1" applyProtection="1">
      <alignment horizontal="right"/>
    </xf>
    <xf numFmtId="164" fontId="2" fillId="9" borderId="13" xfId="0" applyNumberFormat="1" applyFont="1" applyFill="1" applyBorder="1" applyProtection="1"/>
    <xf numFmtId="166" fontId="32" fillId="10" borderId="13" xfId="4" applyNumberFormat="1" applyFont="1" applyFill="1" applyBorder="1" applyAlignment="1" applyProtection="1">
      <alignment horizontal="center"/>
    </xf>
    <xf numFmtId="0" fontId="2" fillId="0" borderId="0" xfId="0" applyFont="1" applyAlignment="1" applyProtection="1">
      <alignment horizontal="left"/>
    </xf>
    <xf numFmtId="0" fontId="2" fillId="9" borderId="0" xfId="0" applyFont="1" applyFill="1" applyProtection="1"/>
    <xf numFmtId="164" fontId="24" fillId="3" borderId="14" xfId="1" applyNumberFormat="1" applyFont="1" applyFill="1" applyBorder="1" applyAlignment="1" applyProtection="1">
      <alignment horizontal="center"/>
      <protection locked="0"/>
    </xf>
    <xf numFmtId="164" fontId="24" fillId="3" borderId="13" xfId="1" applyNumberFormat="1" applyFont="1" applyFill="1" applyBorder="1" applyAlignment="1" applyProtection="1">
      <alignment horizontal="center"/>
      <protection locked="0"/>
    </xf>
    <xf numFmtId="0" fontId="0" fillId="22" borderId="0" xfId="0" applyFill="1" applyProtection="1"/>
    <xf numFmtId="0" fontId="0" fillId="22" borderId="1" xfId="0" applyFill="1" applyBorder="1" applyProtection="1"/>
    <xf numFmtId="9" fontId="0" fillId="22" borderId="0" xfId="4" applyFont="1" applyFill="1" applyAlignment="1" applyProtection="1">
      <alignment horizontal="center"/>
    </xf>
    <xf numFmtId="164" fontId="0" fillId="22" borderId="13" xfId="0" applyNumberFormat="1" applyFill="1" applyBorder="1" applyAlignment="1" applyProtection="1">
      <alignment horizontal="center"/>
    </xf>
    <xf numFmtId="9" fontId="0" fillId="22" borderId="7" xfId="4" applyFont="1" applyFill="1" applyBorder="1" applyAlignment="1" applyProtection="1">
      <alignment horizontal="center"/>
    </xf>
    <xf numFmtId="0" fontId="40" fillId="22" borderId="0" xfId="0" applyFont="1" applyFill="1" applyProtection="1"/>
    <xf numFmtId="0" fontId="0" fillId="9" borderId="1" xfId="0" applyFill="1" applyBorder="1" applyProtection="1"/>
    <xf numFmtId="0" fontId="0" fillId="9" borderId="0" xfId="0" applyFill="1" applyAlignment="1" applyProtection="1">
      <alignment horizontal="center"/>
    </xf>
    <xf numFmtId="0" fontId="0" fillId="9" borderId="8" xfId="0" quotePrefix="1" applyFill="1" applyBorder="1" applyAlignment="1" applyProtection="1">
      <alignment horizontal="center"/>
    </xf>
    <xf numFmtId="0" fontId="24" fillId="9" borderId="10" xfId="0" applyFont="1" applyFill="1" applyBorder="1" applyAlignment="1" applyProtection="1">
      <alignment horizontal="center"/>
    </xf>
    <xf numFmtId="0" fontId="17" fillId="9" borderId="0" xfId="0" applyFont="1" applyFill="1" applyBorder="1" applyAlignment="1" applyProtection="1"/>
    <xf numFmtId="0" fontId="16" fillId="9" borderId="0" xfId="0" applyFont="1" applyFill="1" applyAlignment="1" applyProtection="1">
      <alignment horizontal="center"/>
    </xf>
    <xf numFmtId="0" fontId="15" fillId="9" borderId="0" xfId="0" applyFont="1" applyFill="1" applyBorder="1" applyAlignment="1" applyProtection="1">
      <alignment horizontal="left"/>
    </xf>
    <xf numFmtId="0" fontId="0" fillId="9" borderId="0" xfId="0" applyFill="1" applyAlignment="1" applyProtection="1">
      <alignment horizontal="right"/>
    </xf>
    <xf numFmtId="0" fontId="0" fillId="9" borderId="12" xfId="0" applyFill="1" applyBorder="1" applyAlignment="1" applyProtection="1">
      <alignment horizontal="right"/>
    </xf>
    <xf numFmtId="0" fontId="2" fillId="9" borderId="0" xfId="0" applyFont="1" applyFill="1" applyBorder="1" applyAlignment="1" applyProtection="1">
      <alignment horizontal="center"/>
    </xf>
    <xf numFmtId="0" fontId="0" fillId="9" borderId="0" xfId="0" applyFont="1" applyFill="1" applyAlignment="1" applyProtection="1">
      <alignment horizontal="center"/>
    </xf>
    <xf numFmtId="0" fontId="0" fillId="9" borderId="6" xfId="0" applyFill="1" applyBorder="1" applyProtection="1"/>
    <xf numFmtId="0" fontId="0" fillId="9" borderId="28" xfId="0" applyFill="1" applyBorder="1" applyProtection="1"/>
    <xf numFmtId="0" fontId="15" fillId="9" borderId="0" xfId="0" applyFont="1" applyFill="1" applyAlignment="1" applyProtection="1">
      <alignment horizontal="right"/>
    </xf>
    <xf numFmtId="0" fontId="31" fillId="9" borderId="0" xfId="0" applyFont="1" applyFill="1" applyProtection="1"/>
    <xf numFmtId="0" fontId="38" fillId="9" borderId="0" xfId="0" applyFont="1" applyFill="1" applyProtection="1"/>
    <xf numFmtId="1" fontId="0" fillId="9" borderId="13" xfId="0" applyNumberFormat="1" applyFill="1" applyBorder="1" applyProtection="1"/>
    <xf numFmtId="0" fontId="2" fillId="9" borderId="0" xfId="0" applyFont="1" applyFill="1" applyAlignment="1" applyProtection="1">
      <alignment horizontal="left"/>
    </xf>
    <xf numFmtId="0" fontId="2" fillId="9" borderId="0" xfId="0" applyFont="1" applyFill="1" applyAlignment="1" applyProtection="1">
      <alignment horizontal="right"/>
    </xf>
    <xf numFmtId="0" fontId="26" fillId="9" borderId="0" xfId="0" applyFont="1" applyFill="1" applyProtection="1"/>
    <xf numFmtId="0" fontId="30" fillId="9" borderId="0" xfId="0" applyFont="1" applyFill="1" applyProtection="1"/>
    <xf numFmtId="1" fontId="0" fillId="9" borderId="0" xfId="0" applyNumberFormat="1" applyFill="1" applyBorder="1" applyProtection="1"/>
    <xf numFmtId="0" fontId="0" fillId="0" borderId="5" xfId="0" applyBorder="1" applyProtection="1"/>
    <xf numFmtId="164" fontId="2" fillId="9" borderId="13" xfId="0" applyNumberFormat="1" applyFont="1" applyFill="1" applyBorder="1" applyAlignment="1" applyProtection="1">
      <alignment horizontal="center"/>
    </xf>
    <xf numFmtId="0" fontId="2" fillId="9" borderId="0" xfId="0" applyFont="1" applyFill="1" applyBorder="1" applyProtection="1"/>
    <xf numFmtId="1" fontId="0" fillId="0" borderId="8" xfId="0" applyNumberFormat="1" applyBorder="1" applyAlignment="1" applyProtection="1">
      <alignment horizontal="center"/>
    </xf>
    <xf numFmtId="1" fontId="0" fillId="0" borderId="10" xfId="0" applyNumberFormat="1" applyBorder="1" applyAlignment="1" applyProtection="1">
      <alignment horizontal="center"/>
    </xf>
    <xf numFmtId="1" fontId="0" fillId="0" borderId="29" xfId="0" applyNumberFormat="1" applyBorder="1" applyAlignment="1" applyProtection="1">
      <alignment horizontal="center"/>
    </xf>
    <xf numFmtId="1" fontId="0" fillId="0" borderId="30" xfId="0" applyNumberFormat="1" applyBorder="1" applyAlignment="1" applyProtection="1">
      <alignment horizontal="center"/>
    </xf>
    <xf numFmtId="1" fontId="0" fillId="0" borderId="31" xfId="0" applyNumberFormat="1" applyBorder="1" applyAlignment="1" applyProtection="1">
      <alignment horizontal="center"/>
    </xf>
    <xf numFmtId="0" fontId="0" fillId="9" borderId="32" xfId="0" applyFill="1" applyBorder="1" applyProtection="1"/>
    <xf numFmtId="0" fontId="0" fillId="9" borderId="33" xfId="0" applyFill="1" applyBorder="1" applyProtection="1"/>
    <xf numFmtId="0" fontId="0" fillId="9" borderId="34" xfId="0" applyFill="1" applyBorder="1" applyProtection="1"/>
    <xf numFmtId="0" fontId="0" fillId="9" borderId="4" xfId="0" applyFill="1" applyBorder="1" applyProtection="1"/>
    <xf numFmtId="164" fontId="24" fillId="3" borderId="8" xfId="1" applyNumberFormat="1" applyFont="1" applyFill="1" applyBorder="1" applyAlignment="1" applyProtection="1">
      <alignment horizontal="center"/>
      <protection locked="0"/>
    </xf>
    <xf numFmtId="9" fontId="24" fillId="3" borderId="8" xfId="4" applyFont="1" applyFill="1" applyBorder="1" applyAlignment="1" applyProtection="1">
      <alignment horizontal="center"/>
      <protection locked="0"/>
    </xf>
    <xf numFmtId="1" fontId="24" fillId="3" borderId="8" xfId="1" applyNumberFormat="1" applyFont="1" applyFill="1" applyBorder="1" applyAlignment="1" applyProtection="1">
      <alignment horizontal="center"/>
      <protection locked="0"/>
    </xf>
    <xf numFmtId="1" fontId="23" fillId="9" borderId="8" xfId="0" applyNumberFormat="1" applyFont="1" applyFill="1" applyBorder="1" applyAlignment="1" applyProtection="1">
      <alignment horizontal="center"/>
    </xf>
    <xf numFmtId="0" fontId="0" fillId="9" borderId="19" xfId="0" applyFill="1" applyBorder="1" applyProtection="1"/>
    <xf numFmtId="164" fontId="24" fillId="3" borderId="20" xfId="1" applyNumberFormat="1" applyFont="1" applyFill="1" applyBorder="1" applyAlignment="1" applyProtection="1">
      <alignment horizontal="center"/>
      <protection locked="0"/>
    </xf>
    <xf numFmtId="9" fontId="24" fillId="3" borderId="20" xfId="4" applyFont="1" applyFill="1" applyBorder="1" applyAlignment="1" applyProtection="1">
      <alignment horizontal="center"/>
      <protection locked="0"/>
    </xf>
    <xf numFmtId="1" fontId="24" fillId="3" borderId="20" xfId="1" applyNumberFormat="1" applyFont="1" applyFill="1" applyBorder="1" applyAlignment="1" applyProtection="1">
      <alignment horizontal="center"/>
      <protection locked="0"/>
    </xf>
    <xf numFmtId="1" fontId="23" fillId="9" borderId="21" xfId="0" applyNumberFormat="1" applyFont="1" applyFill="1" applyBorder="1" applyAlignment="1" applyProtection="1">
      <alignment horizontal="center"/>
    </xf>
    <xf numFmtId="0" fontId="0" fillId="9" borderId="22" xfId="0" applyFill="1" applyBorder="1" applyProtection="1"/>
    <xf numFmtId="1" fontId="23" fillId="9" borderId="23" xfId="0" applyNumberFormat="1" applyFont="1" applyFill="1" applyBorder="1" applyAlignment="1" applyProtection="1">
      <alignment horizontal="center"/>
    </xf>
    <xf numFmtId="0" fontId="0" fillId="9" borderId="17" xfId="0" applyFill="1" applyBorder="1" applyProtection="1"/>
    <xf numFmtId="164" fontId="24" fillId="3" borderId="15" xfId="1" applyNumberFormat="1" applyFont="1" applyFill="1" applyBorder="1" applyAlignment="1" applyProtection="1">
      <alignment horizontal="center"/>
      <protection locked="0"/>
    </xf>
    <xf numFmtId="9" fontId="24" fillId="3" borderId="15" xfId="4" applyFont="1" applyFill="1" applyBorder="1" applyAlignment="1" applyProtection="1">
      <alignment horizontal="center"/>
      <protection locked="0"/>
    </xf>
    <xf numFmtId="1" fontId="24" fillId="3" borderId="15" xfId="1" applyNumberFormat="1" applyFont="1" applyFill="1" applyBorder="1" applyAlignment="1" applyProtection="1">
      <alignment horizontal="center"/>
      <protection locked="0"/>
    </xf>
    <xf numFmtId="1" fontId="23" fillId="9" borderId="16" xfId="0" applyNumberFormat="1" applyFont="1" applyFill="1" applyBorder="1" applyAlignment="1" applyProtection="1">
      <alignment horizontal="center"/>
    </xf>
    <xf numFmtId="0" fontId="0" fillId="22" borderId="0" xfId="0" applyFill="1" applyAlignment="1" applyProtection="1">
      <alignment horizontal="right"/>
    </xf>
    <xf numFmtId="0" fontId="4" fillId="6" borderId="0" xfId="3" applyFill="1" applyProtection="1"/>
    <xf numFmtId="0" fontId="16" fillId="0" borderId="0" xfId="0" applyFont="1" applyProtection="1"/>
    <xf numFmtId="0" fontId="39" fillId="0" borderId="0" xfId="0" applyFont="1" applyProtection="1"/>
    <xf numFmtId="0" fontId="0" fillId="20" borderId="0" xfId="0" applyFill="1" applyProtection="1"/>
    <xf numFmtId="0" fontId="41" fillId="0" borderId="0" xfId="0" applyFont="1" applyProtection="1"/>
    <xf numFmtId="9" fontId="0" fillId="20" borderId="0" xfId="4" applyFont="1" applyFill="1" applyAlignment="1" applyProtection="1">
      <alignment horizontal="center"/>
    </xf>
    <xf numFmtId="1" fontId="0" fillId="20" borderId="0" xfId="0" applyNumberFormat="1" applyFill="1" applyAlignment="1" applyProtection="1">
      <alignment horizontal="center"/>
    </xf>
    <xf numFmtId="1" fontId="2" fillId="20" borderId="13" xfId="0" applyNumberFormat="1" applyFont="1" applyFill="1" applyBorder="1" applyAlignment="1" applyProtection="1">
      <alignment horizontal="center"/>
    </xf>
    <xf numFmtId="1" fontId="2" fillId="20" borderId="0" xfId="0" applyNumberFormat="1" applyFont="1" applyFill="1" applyBorder="1" applyAlignment="1" applyProtection="1">
      <alignment horizontal="center"/>
    </xf>
    <xf numFmtId="1" fontId="24" fillId="9" borderId="13" xfId="1" applyNumberFormat="1" applyFont="1" applyFill="1" applyBorder="1" applyAlignment="1" applyProtection="1">
      <alignment horizontal="center"/>
    </xf>
    <xf numFmtId="9" fontId="24" fillId="21" borderId="13" xfId="4" applyFont="1" applyFill="1" applyBorder="1" applyAlignment="1" applyProtection="1">
      <alignment horizontal="center"/>
    </xf>
    <xf numFmtId="9" fontId="24" fillId="9" borderId="13" xfId="4" applyFont="1" applyFill="1" applyBorder="1" applyAlignment="1" applyProtection="1">
      <alignment horizontal="center"/>
    </xf>
    <xf numFmtId="1" fontId="24" fillId="9" borderId="8" xfId="1" applyNumberFormat="1" applyFont="1" applyFill="1" applyBorder="1" applyAlignment="1" applyProtection="1">
      <alignment horizontal="center"/>
    </xf>
    <xf numFmtId="0" fontId="0" fillId="22" borderId="1" xfId="0" applyFill="1" applyBorder="1" applyAlignment="1" applyProtection="1">
      <alignment horizontal="right"/>
    </xf>
    <xf numFmtId="1" fontId="24" fillId="9" borderId="20" xfId="1" applyNumberFormat="1" applyFont="1" applyFill="1" applyBorder="1" applyAlignment="1" applyProtection="1">
      <alignment horizontal="center"/>
    </xf>
    <xf numFmtId="1" fontId="24" fillId="9" borderId="15" xfId="1" applyNumberFormat="1" applyFont="1" applyFill="1" applyBorder="1" applyAlignment="1" applyProtection="1">
      <alignment horizontal="center"/>
    </xf>
    <xf numFmtId="0" fontId="34" fillId="20" borderId="0" xfId="0" applyFont="1" applyFill="1" applyProtection="1"/>
    <xf numFmtId="0" fontId="13" fillId="6" borderId="0" xfId="3" applyFont="1" applyFill="1" applyProtection="1"/>
    <xf numFmtId="1" fontId="33" fillId="12" borderId="6" xfId="1" applyNumberFormat="1" applyFont="1" applyFill="1" applyBorder="1" applyAlignment="1" applyProtection="1">
      <alignment horizontal="center"/>
      <protection locked="0"/>
    </xf>
    <xf numFmtId="1" fontId="3" fillId="12" borderId="14" xfId="1" applyNumberFormat="1" applyFill="1" applyBorder="1" applyAlignment="1" applyProtection="1">
      <alignment horizontal="center"/>
      <protection locked="0"/>
    </xf>
    <xf numFmtId="0" fontId="15" fillId="9" borderId="0" xfId="0" applyFont="1" applyFill="1" applyBorder="1" applyAlignment="1" applyProtection="1"/>
    <xf numFmtId="0" fontId="0" fillId="9" borderId="0" xfId="0" applyFont="1" applyFill="1" applyAlignment="1" applyProtection="1"/>
    <xf numFmtId="0" fontId="1" fillId="9" borderId="32" xfId="0" applyFont="1" applyFill="1" applyBorder="1" applyProtection="1"/>
    <xf numFmtId="0" fontId="1" fillId="9" borderId="34" xfId="0" applyFont="1" applyFill="1" applyBorder="1" applyProtection="1"/>
    <xf numFmtId="1" fontId="0" fillId="9" borderId="14" xfId="0" applyNumberFormat="1" applyFill="1" applyBorder="1" applyAlignment="1" applyProtection="1">
      <alignment horizontal="center"/>
    </xf>
    <xf numFmtId="0" fontId="16" fillId="9" borderId="0" xfId="0" applyFont="1" applyFill="1" applyAlignment="1" applyProtection="1">
      <alignment horizontal="center"/>
    </xf>
    <xf numFmtId="0" fontId="0" fillId="9" borderId="13" xfId="0" applyFill="1" applyBorder="1" applyAlignment="1" applyProtection="1">
      <alignment horizontal="center"/>
    </xf>
    <xf numFmtId="0" fontId="15" fillId="9" borderId="0" xfId="0" applyFont="1" applyFill="1" applyBorder="1" applyAlignment="1" applyProtection="1">
      <alignment horizontal="left"/>
    </xf>
    <xf numFmtId="0" fontId="0" fillId="9" borderId="0" xfId="0" applyFill="1" applyAlignment="1" applyProtection="1">
      <alignment horizontal="right"/>
    </xf>
    <xf numFmtId="0" fontId="2" fillId="9" borderId="0" xfId="0" applyFont="1" applyFill="1" applyBorder="1" applyAlignment="1" applyProtection="1">
      <alignment horizontal="center"/>
    </xf>
    <xf numFmtId="0" fontId="39" fillId="9" borderId="0" xfId="0" applyFont="1" applyFill="1" applyProtection="1"/>
    <xf numFmtId="1" fontId="24" fillId="23" borderId="14" xfId="1" applyNumberFormat="1" applyFont="1" applyFill="1" applyBorder="1" applyAlignment="1" applyProtection="1">
      <alignment horizontal="center"/>
    </xf>
    <xf numFmtId="1" fontId="23" fillId="24" borderId="13" xfId="0" applyNumberFormat="1" applyFont="1" applyFill="1" applyBorder="1" applyAlignment="1" applyProtection="1">
      <alignment horizontal="center"/>
    </xf>
    <xf numFmtId="1" fontId="0" fillId="22" borderId="8" xfId="0" applyNumberFormat="1" applyFill="1" applyBorder="1" applyAlignment="1" applyProtection="1">
      <alignment horizontal="center"/>
    </xf>
    <xf numFmtId="1" fontId="24" fillId="3" borderId="14" xfId="1" applyNumberFormat="1" applyFont="1" applyFill="1" applyBorder="1" applyAlignment="1" applyProtection="1">
      <alignment horizontal="center"/>
    </xf>
    <xf numFmtId="1" fontId="0" fillId="22" borderId="10" xfId="0" applyNumberFormat="1" applyFill="1" applyBorder="1" applyAlignment="1" applyProtection="1">
      <alignment horizontal="center"/>
    </xf>
    <xf numFmtId="0" fontId="0" fillId="0" borderId="14" xfId="0" applyBorder="1" applyProtection="1"/>
    <xf numFmtId="9" fontId="0" fillId="0" borderId="13" xfId="4" applyFont="1" applyBorder="1" applyProtection="1"/>
    <xf numFmtId="9" fontId="24" fillId="3" borderId="13" xfId="4" applyFont="1" applyFill="1" applyBorder="1" applyAlignment="1" applyProtection="1">
      <alignment horizontal="center"/>
    </xf>
    <xf numFmtId="0" fontId="36" fillId="9" borderId="0" xfId="0" applyFont="1" applyFill="1" applyAlignment="1" applyProtection="1">
      <alignment horizontal="left" vertical="center" wrapText="1"/>
    </xf>
    <xf numFmtId="0" fontId="35" fillId="9" borderId="0" xfId="0" applyFont="1" applyFill="1" applyProtection="1"/>
    <xf numFmtId="0" fontId="2" fillId="9" borderId="0" xfId="0" applyFont="1" applyFill="1" applyAlignment="1" applyProtection="1">
      <alignment horizontal="center"/>
    </xf>
    <xf numFmtId="0" fontId="0" fillId="9" borderId="8" xfId="0" applyFill="1" applyBorder="1" applyProtection="1">
      <protection locked="0"/>
    </xf>
    <xf numFmtId="0" fontId="0" fillId="9" borderId="10" xfId="0" applyFill="1" applyBorder="1" applyProtection="1">
      <protection locked="0"/>
    </xf>
    <xf numFmtId="0" fontId="0" fillId="12" borderId="8" xfId="0" applyFill="1" applyBorder="1" applyProtection="1">
      <protection locked="0"/>
    </xf>
    <xf numFmtId="0" fontId="0" fillId="12" borderId="10" xfId="0" applyFill="1" applyBorder="1" applyProtection="1">
      <protection locked="0"/>
    </xf>
    <xf numFmtId="1" fontId="24" fillId="3" borderId="29" xfId="1" applyNumberFormat="1" applyFont="1" applyFill="1" applyBorder="1" applyAlignment="1" applyProtection="1">
      <alignment horizontal="center"/>
      <protection locked="0"/>
    </xf>
    <xf numFmtId="1" fontId="24" fillId="3" borderId="30" xfId="1" applyNumberFormat="1" applyFont="1" applyFill="1" applyBorder="1" applyAlignment="1" applyProtection="1">
      <alignment horizontal="center"/>
      <protection locked="0"/>
    </xf>
    <xf numFmtId="1" fontId="24" fillId="3" borderId="31" xfId="1" applyNumberFormat="1" applyFont="1" applyFill="1" applyBorder="1" applyAlignment="1" applyProtection="1">
      <alignment horizontal="center"/>
      <protection locked="0"/>
    </xf>
    <xf numFmtId="164" fontId="23" fillId="9" borderId="8" xfId="0" applyNumberFormat="1" applyFont="1" applyFill="1" applyBorder="1" applyAlignment="1" applyProtection="1">
      <alignment horizontal="center"/>
    </xf>
    <xf numFmtId="0" fontId="0" fillId="9" borderId="35" xfId="0" applyFill="1" applyBorder="1" applyProtection="1"/>
    <xf numFmtId="164" fontId="23" fillId="9" borderId="38" xfId="0" applyNumberFormat="1" applyFont="1" applyFill="1" applyBorder="1" applyAlignment="1" applyProtection="1">
      <alignment horizontal="center"/>
    </xf>
    <xf numFmtId="0" fontId="0" fillId="9" borderId="12" xfId="0" applyFill="1" applyBorder="1" applyProtection="1"/>
    <xf numFmtId="1" fontId="23" fillId="9" borderId="9" xfId="0" applyNumberFormat="1" applyFont="1" applyFill="1" applyBorder="1" applyAlignment="1" applyProtection="1">
      <alignment horizontal="center"/>
    </xf>
    <xf numFmtId="1" fontId="23" fillId="9" borderId="38" xfId="0" applyNumberFormat="1" applyFont="1" applyFill="1" applyBorder="1" applyAlignment="1" applyProtection="1">
      <alignment horizontal="center"/>
    </xf>
    <xf numFmtId="0" fontId="0" fillId="23" borderId="13" xfId="0" applyFill="1" applyBorder="1" applyProtection="1"/>
    <xf numFmtId="0" fontId="0" fillId="23" borderId="13" xfId="0" applyFill="1" applyBorder="1" applyAlignment="1" applyProtection="1">
      <alignment horizontal="center"/>
    </xf>
    <xf numFmtId="1" fontId="0" fillId="23" borderId="13" xfId="0" applyNumberFormat="1" applyFill="1" applyBorder="1" applyAlignment="1" applyProtection="1">
      <alignment horizontal="center"/>
      <protection locked="0"/>
    </xf>
    <xf numFmtId="1" fontId="31" fillId="14" borderId="13" xfId="0" applyNumberFormat="1" applyFont="1" applyFill="1" applyBorder="1" applyAlignment="1" applyProtection="1">
      <alignment horizontal="center"/>
    </xf>
    <xf numFmtId="0" fontId="31" fillId="14" borderId="13" xfId="0" applyFont="1" applyFill="1" applyBorder="1" applyAlignment="1" applyProtection="1">
      <alignment horizontal="center"/>
    </xf>
    <xf numFmtId="1" fontId="24" fillId="14" borderId="13" xfId="0" applyNumberFormat="1" applyFont="1" applyFill="1" applyBorder="1" applyAlignment="1" applyProtection="1">
      <alignment horizontal="center"/>
    </xf>
    <xf numFmtId="1" fontId="24" fillId="26" borderId="14" xfId="1" applyNumberFormat="1" applyFont="1" applyFill="1" applyBorder="1" applyAlignment="1" applyProtection="1">
      <alignment horizontal="center"/>
    </xf>
    <xf numFmtId="1" fontId="24" fillId="26" borderId="14" xfId="1" applyNumberFormat="1" applyFont="1" applyFill="1" applyBorder="1" applyAlignment="1" applyProtection="1">
      <alignment horizontal="center"/>
      <protection locked="0"/>
    </xf>
    <xf numFmtId="1" fontId="24" fillId="26" borderId="13" xfId="1" applyNumberFormat="1" applyFont="1" applyFill="1" applyBorder="1" applyAlignment="1" applyProtection="1">
      <alignment horizontal="center"/>
      <protection locked="0"/>
    </xf>
    <xf numFmtId="0" fontId="24" fillId="14" borderId="13" xfId="0" applyFont="1" applyFill="1" applyBorder="1" applyAlignment="1" applyProtection="1">
      <alignment horizontal="center"/>
    </xf>
    <xf numFmtId="1" fontId="24" fillId="3" borderId="4" xfId="1" applyNumberFormat="1" applyFont="1" applyFill="1" applyBorder="1" applyAlignment="1" applyProtection="1">
      <alignment horizontal="center"/>
      <protection locked="0"/>
    </xf>
    <xf numFmtId="164" fontId="24" fillId="3" borderId="36" xfId="1" applyNumberFormat="1" applyFont="1" applyFill="1" applyBorder="1" applyAlignment="1" applyProtection="1">
      <alignment horizontal="center"/>
      <protection locked="0"/>
    </xf>
    <xf numFmtId="1" fontId="24" fillId="3" borderId="37" xfId="1" applyNumberFormat="1" applyFont="1" applyFill="1" applyBorder="1" applyAlignment="1" applyProtection="1">
      <alignment horizontal="center"/>
      <protection locked="0"/>
    </xf>
    <xf numFmtId="164" fontId="24" fillId="3" borderId="9" xfId="1" applyNumberFormat="1" applyFont="1" applyFill="1" applyBorder="1" applyAlignment="1" applyProtection="1">
      <alignment horizontal="center"/>
      <protection locked="0"/>
    </xf>
    <xf numFmtId="1" fontId="24" fillId="3" borderId="12" xfId="1" applyNumberFormat="1" applyFont="1" applyFill="1" applyBorder="1" applyAlignment="1" applyProtection="1">
      <alignment horizontal="center"/>
      <protection locked="0"/>
    </xf>
    <xf numFmtId="0" fontId="15" fillId="9" borderId="2" xfId="0" applyFont="1" applyFill="1" applyBorder="1" applyProtection="1"/>
    <xf numFmtId="0" fontId="15" fillId="9" borderId="3" xfId="0" applyFont="1" applyFill="1" applyBorder="1" applyProtection="1"/>
    <xf numFmtId="0" fontId="15" fillId="9" borderId="4" xfId="0" applyFont="1" applyFill="1" applyBorder="1" applyProtection="1"/>
    <xf numFmtId="0" fontId="15" fillId="9" borderId="5" xfId="0" applyFont="1" applyFill="1" applyBorder="1" applyProtection="1"/>
    <xf numFmtId="0" fontId="2" fillId="0" borderId="13" xfId="0" applyFont="1" applyFill="1" applyBorder="1" applyAlignment="1" applyProtection="1">
      <alignment horizontal="center"/>
    </xf>
    <xf numFmtId="1" fontId="2" fillId="10" borderId="13" xfId="0" applyNumberFormat="1" applyFont="1" applyFill="1" applyBorder="1" applyAlignment="1" applyProtection="1">
      <alignment horizontal="center"/>
    </xf>
    <xf numFmtId="0" fontId="0" fillId="9" borderId="0" xfId="0" applyFill="1" applyAlignment="1">
      <alignment horizontal="center"/>
    </xf>
    <xf numFmtId="0" fontId="0" fillId="27" borderId="0" xfId="0" applyFill="1" applyProtection="1"/>
    <xf numFmtId="0" fontId="0" fillId="27" borderId="0" xfId="0" applyFill="1"/>
    <xf numFmtId="0" fontId="36" fillId="9" borderId="0" xfId="0" applyFont="1" applyFill="1" applyAlignment="1" applyProtection="1">
      <alignment vertical="center" wrapText="1"/>
    </xf>
    <xf numFmtId="0" fontId="43" fillId="0" borderId="0" xfId="0" quotePrefix="1" applyFont="1"/>
    <xf numFmtId="0" fontId="43" fillId="0" borderId="0" xfId="0" applyFont="1"/>
    <xf numFmtId="0" fontId="2" fillId="0" borderId="0" xfId="0" applyFont="1"/>
    <xf numFmtId="164" fontId="31" fillId="14" borderId="13" xfId="0" applyNumberFormat="1" applyFont="1" applyFill="1" applyBorder="1" applyAlignment="1" applyProtection="1">
      <alignment horizontal="center"/>
    </xf>
    <xf numFmtId="0" fontId="2" fillId="10" borderId="8" xfId="0" applyFont="1" applyFill="1" applyBorder="1" applyAlignment="1" applyProtection="1">
      <alignment horizontal="center"/>
    </xf>
    <xf numFmtId="0" fontId="2" fillId="10" borderId="10" xfId="0" applyFont="1" applyFill="1" applyBorder="1" applyAlignment="1" applyProtection="1">
      <alignment horizontal="center"/>
    </xf>
    <xf numFmtId="0" fontId="44" fillId="6" borderId="0" xfId="3" applyFont="1" applyFill="1"/>
    <xf numFmtId="0" fontId="3" fillId="6" borderId="0" xfId="3" applyFont="1" applyFill="1" applyAlignment="1">
      <alignment horizontal="right"/>
    </xf>
    <xf numFmtId="0" fontId="5" fillId="6" borderId="0" xfId="0" applyFont="1" applyFill="1" applyBorder="1" applyAlignment="1"/>
    <xf numFmtId="0" fontId="46" fillId="7" borderId="0" xfId="0" applyFont="1" applyFill="1" applyAlignment="1">
      <alignment vertical="top"/>
    </xf>
    <xf numFmtId="0" fontId="46" fillId="0" borderId="0" xfId="0" applyFont="1" applyBorder="1" applyAlignment="1">
      <alignment vertical="top"/>
    </xf>
    <xf numFmtId="0" fontId="0" fillId="7" borderId="0" xfId="0" applyFill="1" applyAlignment="1">
      <alignment vertical="top"/>
    </xf>
    <xf numFmtId="0" fontId="0" fillId="29" borderId="0" xfId="0" applyFill="1"/>
    <xf numFmtId="0" fontId="48" fillId="29" borderId="0" xfId="0" applyFont="1" applyFill="1"/>
    <xf numFmtId="0" fontId="45" fillId="29" borderId="0" xfId="0" applyFont="1" applyFill="1"/>
    <xf numFmtId="0" fontId="47" fillId="7" borderId="0" xfId="5" applyFont="1" applyFill="1" applyAlignment="1" applyProtection="1">
      <alignment horizontal="center" vertical="top"/>
    </xf>
    <xf numFmtId="0" fontId="3" fillId="28" borderId="8" xfId="0" applyFont="1" applyFill="1" applyBorder="1" applyAlignment="1" applyProtection="1">
      <alignment horizontal="center"/>
    </xf>
    <xf numFmtId="0" fontId="3" fillId="28" borderId="4" xfId="0" applyFont="1" applyFill="1" applyBorder="1" applyAlignment="1" applyProtection="1">
      <alignment horizontal="center"/>
    </xf>
    <xf numFmtId="0" fontId="3" fillId="28" borderId="10" xfId="0" applyFont="1" applyFill="1" applyBorder="1" applyAlignment="1" applyProtection="1">
      <alignment horizontal="center"/>
    </xf>
    <xf numFmtId="0" fontId="3" fillId="28" borderId="7" xfId="0" applyFont="1" applyFill="1" applyBorder="1" applyAlignment="1" applyProtection="1">
      <alignment horizontal="center"/>
    </xf>
    <xf numFmtId="0" fontId="0" fillId="0" borderId="39" xfId="0" applyBorder="1" applyProtection="1"/>
    <xf numFmtId="0" fontId="0" fillId="0" borderId="40" xfId="0" applyBorder="1" applyProtection="1"/>
    <xf numFmtId="0" fontId="0" fillId="0" borderId="41" xfId="0" applyBorder="1" applyProtection="1"/>
    <xf numFmtId="0" fontId="0" fillId="0" borderId="42" xfId="0" applyBorder="1" applyProtection="1"/>
    <xf numFmtId="0" fontId="0" fillId="0" borderId="43" xfId="0" applyBorder="1" applyProtection="1"/>
    <xf numFmtId="0" fontId="0" fillId="0" borderId="44" xfId="0" applyBorder="1" applyProtection="1"/>
    <xf numFmtId="0" fontId="0" fillId="0" borderId="45" xfId="0" applyBorder="1" applyProtection="1"/>
    <xf numFmtId="0" fontId="0" fillId="0" borderId="46" xfId="0" applyBorder="1" applyProtection="1"/>
    <xf numFmtId="0" fontId="44" fillId="6" borderId="0" xfId="3" applyFont="1" applyFill="1" applyProtection="1"/>
    <xf numFmtId="0" fontId="0" fillId="0" borderId="0" xfId="0" applyFill="1" applyBorder="1" applyProtection="1"/>
    <xf numFmtId="0" fontId="0" fillId="0" borderId="43" xfId="0" applyFill="1" applyBorder="1" applyProtection="1"/>
    <xf numFmtId="164" fontId="2" fillId="10" borderId="13" xfId="0" applyNumberFormat="1" applyFont="1" applyFill="1" applyBorder="1" applyAlignment="1" applyProtection="1">
      <alignment horizontal="center"/>
    </xf>
    <xf numFmtId="9" fontId="0" fillId="0" borderId="0" xfId="4" applyFont="1" applyFill="1" applyProtection="1"/>
    <xf numFmtId="0" fontId="1" fillId="16" borderId="0" xfId="0" applyFont="1" applyFill="1" applyProtection="1"/>
    <xf numFmtId="1" fontId="28" fillId="9" borderId="0" xfId="0" applyNumberFormat="1" applyFont="1" applyFill="1" applyAlignment="1" applyProtection="1">
      <alignment horizontal="center"/>
    </xf>
    <xf numFmtId="9" fontId="0" fillId="9" borderId="0" xfId="4" applyFont="1" applyFill="1" applyProtection="1"/>
    <xf numFmtId="0" fontId="0" fillId="0" borderId="0" xfId="0" applyProtection="1">
      <protection locked="0"/>
    </xf>
    <xf numFmtId="0" fontId="0" fillId="9" borderId="0" xfId="0" applyFill="1" applyProtection="1">
      <protection locked="0"/>
    </xf>
    <xf numFmtId="0" fontId="0" fillId="9" borderId="1" xfId="0" applyFill="1"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8" xfId="0" applyBorder="1" applyProtection="1">
      <protection locked="0"/>
    </xf>
    <xf numFmtId="0" fontId="15" fillId="9" borderId="0" xfId="0" applyFont="1" applyFill="1"/>
    <xf numFmtId="2" fontId="0" fillId="10" borderId="13" xfId="0" applyNumberFormat="1" applyFill="1" applyBorder="1" applyProtection="1">
      <protection locked="0"/>
    </xf>
    <xf numFmtId="0" fontId="0" fillId="30" borderId="0" xfId="0" applyFill="1"/>
    <xf numFmtId="0" fontId="28" fillId="30" borderId="0" xfId="0" applyFont="1" applyFill="1"/>
    <xf numFmtId="0" fontId="0" fillId="14" borderId="0" xfId="0" applyFill="1"/>
    <xf numFmtId="0" fontId="0" fillId="0" borderId="0" xfId="0" applyAlignment="1">
      <alignment horizontal="right"/>
    </xf>
    <xf numFmtId="0" fontId="0" fillId="14" borderId="0" xfId="0" applyFill="1" applyAlignment="1">
      <alignment horizontal="right"/>
    </xf>
    <xf numFmtId="0" fontId="47" fillId="7" borderId="0" xfId="5" applyFill="1" applyAlignment="1" applyProtection="1">
      <alignment vertical="top"/>
    </xf>
    <xf numFmtId="0" fontId="0" fillId="0" borderId="0" xfId="0" applyFill="1" applyProtection="1"/>
    <xf numFmtId="1" fontId="2" fillId="0" borderId="0" xfId="0" applyNumberFormat="1" applyFont="1" applyFill="1" applyAlignment="1" applyProtection="1">
      <alignment horizontal="center"/>
    </xf>
    <xf numFmtId="1" fontId="2" fillId="0" borderId="0" xfId="0" applyNumberFormat="1" applyFont="1" applyFill="1" applyBorder="1" applyAlignment="1" applyProtection="1">
      <alignment horizontal="center"/>
    </xf>
    <xf numFmtId="0" fontId="3" fillId="5" borderId="0" xfId="3" applyFont="1" applyFill="1" applyAlignment="1">
      <alignment horizontal="center"/>
    </xf>
    <xf numFmtId="0" fontId="49" fillId="0" borderId="8" xfId="0" applyFont="1" applyBorder="1"/>
    <xf numFmtId="0" fontId="0" fillId="0" borderId="13" xfId="0" applyBorder="1"/>
    <xf numFmtId="167" fontId="0" fillId="7" borderId="0" xfId="0" applyNumberFormat="1" applyFill="1" applyAlignment="1">
      <alignment horizontal="left" vertical="top"/>
    </xf>
    <xf numFmtId="0" fontId="0" fillId="0" borderId="13" xfId="0" applyBorder="1" applyAlignment="1">
      <alignment horizontal="center"/>
    </xf>
    <xf numFmtId="0" fontId="15" fillId="9" borderId="0" xfId="0" applyFont="1" applyFill="1" applyBorder="1" applyAlignment="1" applyProtection="1">
      <alignment horizontal="left"/>
    </xf>
    <xf numFmtId="1" fontId="24" fillId="3" borderId="6" xfId="1" applyNumberFormat="1" applyFont="1" applyFill="1" applyBorder="1" applyAlignment="1" applyProtection="1">
      <alignment horizontal="left"/>
      <protection locked="0"/>
    </xf>
    <xf numFmtId="1" fontId="24" fillId="3" borderId="14" xfId="1" applyNumberFormat="1" applyFont="1" applyFill="1" applyBorder="1" applyAlignment="1" applyProtection="1">
      <alignment horizontal="left"/>
      <protection locked="0"/>
    </xf>
    <xf numFmtId="0" fontId="15" fillId="9" borderId="0" xfId="0" applyFont="1" applyFill="1" applyAlignment="1" applyProtection="1">
      <alignment horizontal="center" wrapText="1"/>
    </xf>
    <xf numFmtId="0" fontId="16" fillId="9" borderId="0" xfId="0" applyFont="1" applyFill="1" applyAlignment="1" applyProtection="1">
      <alignment horizontal="center"/>
    </xf>
    <xf numFmtId="1" fontId="5" fillId="9" borderId="6" xfId="3" applyNumberFormat="1" applyFont="1" applyFill="1" applyBorder="1" applyAlignment="1" applyProtection="1">
      <alignment horizontal="center"/>
    </xf>
    <xf numFmtId="1" fontId="5" fillId="9" borderId="14" xfId="3" applyNumberFormat="1" applyFont="1" applyFill="1" applyBorder="1" applyAlignment="1" applyProtection="1">
      <alignment horizontal="center"/>
    </xf>
    <xf numFmtId="0" fontId="0" fillId="9" borderId="13" xfId="0" applyFill="1" applyBorder="1" applyAlignment="1" applyProtection="1">
      <alignment horizontal="center"/>
    </xf>
    <xf numFmtId="1" fontId="4" fillId="9" borderId="6" xfId="3" applyNumberFormat="1" applyFill="1" applyBorder="1" applyAlignment="1" applyProtection="1">
      <alignment horizontal="center"/>
    </xf>
    <xf numFmtId="1" fontId="4" fillId="9" borderId="14" xfId="3" applyNumberFormat="1" applyFill="1" applyBorder="1" applyAlignment="1" applyProtection="1">
      <alignment horizontal="center"/>
    </xf>
    <xf numFmtId="1" fontId="5" fillId="10" borderId="6" xfId="3" applyNumberFormat="1" applyFont="1" applyFill="1" applyBorder="1" applyAlignment="1" applyProtection="1">
      <alignment horizontal="center"/>
    </xf>
    <xf numFmtId="1" fontId="5" fillId="10" borderId="14" xfId="3" applyNumberFormat="1" applyFont="1" applyFill="1" applyBorder="1" applyAlignment="1" applyProtection="1">
      <alignment horizontal="center"/>
    </xf>
    <xf numFmtId="0" fontId="5" fillId="10" borderId="6" xfId="3" applyFont="1" applyFill="1" applyBorder="1" applyAlignment="1" applyProtection="1">
      <alignment horizontal="center"/>
    </xf>
    <xf numFmtId="0" fontId="5" fillId="10" borderId="14" xfId="3" applyFont="1" applyFill="1" applyBorder="1" applyAlignment="1" applyProtection="1">
      <alignment horizontal="center"/>
    </xf>
    <xf numFmtId="17" fontId="19" fillId="6" borderId="0" xfId="3" applyNumberFormat="1" applyFont="1" applyFill="1" applyAlignment="1">
      <alignment horizontal="center"/>
    </xf>
    <xf numFmtId="0" fontId="15" fillId="9" borderId="0" xfId="0" applyFont="1" applyFill="1" applyBorder="1" applyAlignment="1" applyProtection="1">
      <alignment horizontal="right"/>
    </xf>
    <xf numFmtId="0" fontId="15" fillId="9" borderId="12" xfId="0" applyFont="1" applyFill="1" applyBorder="1" applyAlignment="1" applyProtection="1">
      <alignment horizontal="right"/>
    </xf>
    <xf numFmtId="0" fontId="5" fillId="13" borderId="11" xfId="3" applyFont="1" applyFill="1" applyBorder="1" applyAlignment="1">
      <alignment horizontal="center"/>
    </xf>
    <xf numFmtId="0" fontId="5" fillId="13" borderId="12" xfId="3" applyFont="1" applyFill="1" applyBorder="1" applyAlignment="1">
      <alignment horizontal="center"/>
    </xf>
    <xf numFmtId="0" fontId="4" fillId="9" borderId="5" xfId="3" applyFont="1" applyFill="1" applyBorder="1" applyAlignment="1">
      <alignment horizontal="center"/>
    </xf>
    <xf numFmtId="0" fontId="4" fillId="9" borderId="7" xfId="3" applyFont="1" applyFill="1" applyBorder="1" applyAlignment="1">
      <alignment horizontal="center"/>
    </xf>
    <xf numFmtId="0" fontId="4" fillId="9" borderId="1" xfId="3" applyFont="1" applyFill="1" applyBorder="1" applyAlignment="1">
      <alignment horizontal="center"/>
    </xf>
    <xf numFmtId="0" fontId="4" fillId="9" borderId="11" xfId="3" applyFont="1" applyFill="1" applyBorder="1" applyAlignment="1">
      <alignment horizontal="center"/>
    </xf>
    <xf numFmtId="0" fontId="4" fillId="9" borderId="12" xfId="3" applyFont="1" applyFill="1" applyBorder="1" applyAlignment="1">
      <alignment horizontal="center"/>
    </xf>
    <xf numFmtId="0" fontId="49" fillId="0" borderId="8" xfId="0" applyFont="1" applyBorder="1" applyAlignment="1">
      <alignment horizontal="center"/>
    </xf>
    <xf numFmtId="0" fontId="50" fillId="13" borderId="8" xfId="0" applyFont="1" applyFill="1" applyBorder="1" applyAlignment="1">
      <alignment horizontal="center"/>
    </xf>
    <xf numFmtId="3" fontId="4" fillId="3" borderId="13" xfId="3" applyNumberFormat="1" applyFill="1" applyBorder="1" applyAlignment="1" applyProtection="1">
      <alignment horizontal="center"/>
      <protection locked="0"/>
    </xf>
    <xf numFmtId="0" fontId="4" fillId="9" borderId="13" xfId="3" applyFill="1" applyBorder="1" applyAlignment="1" applyProtection="1">
      <alignment horizontal="center"/>
    </xf>
    <xf numFmtId="0" fontId="4" fillId="9" borderId="2" xfId="3" applyFont="1" applyFill="1" applyBorder="1" applyAlignment="1">
      <alignment horizontal="center"/>
    </xf>
    <xf numFmtId="0" fontId="4" fillId="9" borderId="4" xfId="3" applyFont="1" applyFill="1" applyBorder="1" applyAlignment="1">
      <alignment horizontal="center"/>
    </xf>
    <xf numFmtId="0" fontId="4" fillId="9" borderId="13" xfId="3" applyFont="1" applyFill="1" applyBorder="1" applyAlignment="1" applyProtection="1">
      <alignment horizontal="center"/>
    </xf>
    <xf numFmtId="3" fontId="4" fillId="10" borderId="13" xfId="3" applyNumberFormat="1" applyFill="1" applyBorder="1" applyAlignment="1" applyProtection="1">
      <alignment horizontal="center"/>
    </xf>
    <xf numFmtId="0" fontId="0" fillId="9" borderId="1" xfId="0" applyFill="1" applyBorder="1" applyAlignment="1" applyProtection="1">
      <alignment horizontal="center"/>
    </xf>
    <xf numFmtId="0" fontId="4" fillId="9" borderId="0" xfId="3" applyFont="1" applyFill="1" applyAlignment="1">
      <alignment horizontal="left" wrapText="1"/>
    </xf>
    <xf numFmtId="0" fontId="4" fillId="9" borderId="0" xfId="3" applyFont="1" applyFill="1" applyAlignment="1">
      <alignment horizontal="center" wrapText="1"/>
    </xf>
    <xf numFmtId="0" fontId="3" fillId="9" borderId="0" xfId="3" applyFont="1" applyFill="1" applyAlignment="1">
      <alignment horizontal="left" wrapText="1"/>
    </xf>
    <xf numFmtId="0" fontId="5" fillId="13" borderId="5" xfId="3" applyFont="1" applyFill="1" applyBorder="1" applyAlignment="1">
      <alignment horizontal="center"/>
    </xf>
    <xf numFmtId="0" fontId="5" fillId="13" borderId="7" xfId="3" applyFont="1" applyFill="1" applyBorder="1" applyAlignment="1">
      <alignment horizontal="center"/>
    </xf>
    <xf numFmtId="3" fontId="4" fillId="7" borderId="13" xfId="3" applyNumberFormat="1" applyFill="1" applyBorder="1" applyAlignment="1" applyProtection="1">
      <alignment horizontal="center"/>
    </xf>
    <xf numFmtId="0" fontId="4" fillId="9" borderId="6" xfId="1" applyFont="1" applyFill="1" applyBorder="1" applyAlignment="1" applyProtection="1">
      <alignment horizontal="center"/>
    </xf>
    <xf numFmtId="0" fontId="3" fillId="9" borderId="14" xfId="1" applyFill="1" applyBorder="1" applyAlignment="1" applyProtection="1">
      <alignment horizontal="center"/>
    </xf>
    <xf numFmtId="0" fontId="5" fillId="14" borderId="0" xfId="3" applyFont="1" applyFill="1" applyAlignment="1">
      <alignment horizontal="center"/>
    </xf>
    <xf numFmtId="1" fontId="33" fillId="3" borderId="6" xfId="1" applyNumberFormat="1" applyFont="1" applyFill="1" applyBorder="1" applyAlignment="1" applyProtection="1">
      <alignment horizontal="center"/>
      <protection locked="0"/>
    </xf>
    <xf numFmtId="1" fontId="33" fillId="3" borderId="28" xfId="1" applyNumberFormat="1" applyFont="1" applyFill="1" applyBorder="1" applyAlignment="1" applyProtection="1">
      <alignment horizontal="center"/>
      <protection locked="0"/>
    </xf>
    <xf numFmtId="1" fontId="33" fillId="3" borderId="14" xfId="1" applyNumberFormat="1" applyFont="1" applyFill="1" applyBorder="1" applyAlignment="1" applyProtection="1">
      <alignment horizontal="center"/>
      <protection locked="0"/>
    </xf>
    <xf numFmtId="0" fontId="0" fillId="9" borderId="0" xfId="0" applyFill="1" applyAlignment="1" applyProtection="1">
      <alignment horizontal="right"/>
    </xf>
    <xf numFmtId="0" fontId="0" fillId="9" borderId="12" xfId="0" applyFill="1" applyBorder="1" applyAlignment="1" applyProtection="1">
      <alignment horizontal="right"/>
    </xf>
    <xf numFmtId="0" fontId="10" fillId="7" borderId="26" xfId="1" applyFont="1" applyFill="1" applyBorder="1" applyAlignment="1" applyProtection="1">
      <alignment horizontal="right"/>
    </xf>
    <xf numFmtId="0" fontId="10" fillId="7" borderId="27" xfId="1" applyFont="1" applyFill="1" applyBorder="1" applyAlignment="1" applyProtection="1">
      <alignment horizontal="right"/>
    </xf>
    <xf numFmtId="0" fontId="4" fillId="9" borderId="1" xfId="3" applyFont="1" applyFill="1" applyBorder="1" applyAlignment="1" applyProtection="1">
      <alignment horizontal="center"/>
    </xf>
    <xf numFmtId="0" fontId="4" fillId="9" borderId="7" xfId="3" applyFont="1" applyFill="1" applyBorder="1" applyAlignment="1" applyProtection="1">
      <alignment horizontal="center"/>
    </xf>
    <xf numFmtId="0" fontId="4" fillId="9" borderId="6" xfId="3" applyFill="1" applyBorder="1" applyAlignment="1" applyProtection="1">
      <alignment horizontal="center"/>
    </xf>
    <xf numFmtId="0" fontId="4" fillId="9" borderId="14" xfId="3" applyFill="1" applyBorder="1" applyAlignment="1" applyProtection="1">
      <alignment horizontal="center"/>
    </xf>
    <xf numFmtId="0" fontId="4" fillId="9" borderId="3" xfId="3" applyFont="1" applyFill="1" applyBorder="1" applyAlignment="1">
      <alignment horizontal="center"/>
    </xf>
    <xf numFmtId="3" fontId="4" fillId="7" borderId="8" xfId="3" applyNumberFormat="1" applyFill="1" applyBorder="1" applyAlignment="1" applyProtection="1">
      <alignment horizontal="center"/>
    </xf>
    <xf numFmtId="1" fontId="33" fillId="12" borderId="6" xfId="1" applyNumberFormat="1" applyFont="1" applyFill="1" applyBorder="1" applyAlignment="1" applyProtection="1">
      <alignment horizontal="center"/>
    </xf>
    <xf numFmtId="1" fontId="33" fillId="12" borderId="14" xfId="1" applyNumberFormat="1" applyFont="1" applyFill="1" applyBorder="1" applyAlignment="1" applyProtection="1">
      <alignment horizontal="center"/>
    </xf>
    <xf numFmtId="0" fontId="43" fillId="0" borderId="0" xfId="0" quotePrefix="1" applyFont="1" applyAlignment="1">
      <alignment horizontal="left" wrapText="1"/>
    </xf>
    <xf numFmtId="0" fontId="35" fillId="9" borderId="0" xfId="0" applyFont="1" applyFill="1" applyAlignment="1" applyProtection="1">
      <alignment horizontal="left" vertical="center" wrapText="1"/>
    </xf>
    <xf numFmtId="0" fontId="36" fillId="9" borderId="0" xfId="0" quotePrefix="1" applyFont="1" applyFill="1" applyAlignment="1" applyProtection="1">
      <alignment horizontal="center" vertical="center" wrapText="1"/>
    </xf>
    <xf numFmtId="0" fontId="43" fillId="0" borderId="0" xfId="0" applyFont="1" applyAlignment="1">
      <alignment horizontal="left" wrapText="1"/>
    </xf>
    <xf numFmtId="0" fontId="15" fillId="9" borderId="2" xfId="0" applyFont="1" applyFill="1" applyBorder="1" applyAlignment="1" applyProtection="1">
      <alignment horizontal="center"/>
    </xf>
    <xf numFmtId="0" fontId="15" fillId="9" borderId="3" xfId="0" applyFont="1" applyFill="1" applyBorder="1" applyAlignment="1" applyProtection="1">
      <alignment horizontal="center"/>
    </xf>
    <xf numFmtId="0" fontId="15" fillId="9" borderId="4" xfId="0" applyFont="1" applyFill="1" applyBorder="1" applyAlignment="1" applyProtection="1">
      <alignment horizontal="center"/>
    </xf>
    <xf numFmtId="0" fontId="15" fillId="9" borderId="5" xfId="0" applyFont="1" applyFill="1" applyBorder="1" applyAlignment="1" applyProtection="1">
      <alignment horizontal="center"/>
    </xf>
    <xf numFmtId="0" fontId="15" fillId="9" borderId="1" xfId="0" applyFont="1" applyFill="1" applyBorder="1" applyAlignment="1" applyProtection="1">
      <alignment horizontal="center"/>
    </xf>
    <xf numFmtId="0" fontId="15" fillId="9" borderId="7" xfId="0" applyFont="1" applyFill="1" applyBorder="1" applyAlignment="1" applyProtection="1">
      <alignment horizontal="center"/>
    </xf>
    <xf numFmtId="0" fontId="2" fillId="9" borderId="0" xfId="0" applyFont="1" applyFill="1" applyBorder="1" applyAlignment="1" applyProtection="1">
      <alignment horizontal="center"/>
    </xf>
    <xf numFmtId="0" fontId="17" fillId="9" borderId="0" xfId="0" applyFont="1" applyFill="1" applyBorder="1" applyAlignment="1" applyProtection="1">
      <alignment horizontal="right"/>
    </xf>
    <xf numFmtId="0" fontId="2" fillId="9" borderId="0" xfId="0" applyFont="1" applyFill="1" applyBorder="1" applyAlignment="1" applyProtection="1">
      <alignment horizontal="left"/>
    </xf>
    <xf numFmtId="0" fontId="0" fillId="9" borderId="0" xfId="0" applyFill="1" applyAlignment="1" applyProtection="1">
      <alignment horizontal="center" textRotation="90" wrapText="1"/>
    </xf>
    <xf numFmtId="0" fontId="22" fillId="15" borderId="0" xfId="0" applyFont="1" applyFill="1" applyAlignment="1" applyProtection="1">
      <alignment horizontal="center" wrapText="1"/>
    </xf>
    <xf numFmtId="0" fontId="0" fillId="9" borderId="0" xfId="0" applyFill="1" applyBorder="1" applyAlignment="1" applyProtection="1">
      <alignment horizontal="right"/>
    </xf>
    <xf numFmtId="0" fontId="0" fillId="9" borderId="0" xfId="0" applyFont="1" applyFill="1" applyAlignment="1" applyProtection="1"/>
    <xf numFmtId="1" fontId="33" fillId="12" borderId="6" xfId="1" applyNumberFormat="1" applyFont="1" applyFill="1" applyBorder="1" applyAlignment="1" applyProtection="1">
      <alignment horizontal="center"/>
      <protection locked="0"/>
    </xf>
    <xf numFmtId="1" fontId="33" fillId="12" borderId="14" xfId="1" applyNumberFormat="1" applyFont="1" applyFill="1" applyBorder="1" applyAlignment="1" applyProtection="1">
      <alignment horizontal="center"/>
      <protection locked="0"/>
    </xf>
    <xf numFmtId="0" fontId="42" fillId="9" borderId="0" xfId="0" applyFont="1" applyFill="1" applyAlignment="1" applyProtection="1">
      <alignment horizontal="left" wrapText="1"/>
    </xf>
    <xf numFmtId="0" fontId="2" fillId="25" borderId="0" xfId="0" applyFont="1" applyFill="1" applyAlignment="1" applyProtection="1">
      <alignment horizontal="left" vertical="top" wrapText="1"/>
    </xf>
    <xf numFmtId="0" fontId="36" fillId="9" borderId="0" xfId="0" applyFont="1" applyFill="1" applyAlignment="1" applyProtection="1">
      <alignment horizontal="left" vertical="center" wrapText="1"/>
    </xf>
    <xf numFmtId="0" fontId="0" fillId="9" borderId="8" xfId="0" applyFill="1" applyBorder="1" applyAlignment="1" applyProtection="1">
      <alignment horizontal="left" vertical="top" wrapText="1"/>
    </xf>
    <xf numFmtId="0" fontId="0" fillId="9" borderId="10" xfId="0" applyFill="1" applyBorder="1" applyAlignment="1" applyProtection="1">
      <alignment horizontal="left" vertical="top" wrapText="1"/>
    </xf>
    <xf numFmtId="17" fontId="19" fillId="6" borderId="0" xfId="3" applyNumberFormat="1" applyFont="1" applyFill="1" applyAlignment="1" applyProtection="1">
      <alignment horizontal="center"/>
    </xf>
  </cellXfs>
  <cellStyles count="6">
    <cellStyle name="Lien hypertexte" xfId="5" builtinId="8"/>
    <cellStyle name="Normal" xfId="0" builtinId="0"/>
    <cellStyle name="Normal 2" xfId="1"/>
    <cellStyle name="Normal 3" xfId="3"/>
    <cellStyle name="Pourcentage" xfId="4" builtinId="5"/>
    <cellStyle name="Pourcentage 2" xfId="2"/>
  </cellStyles>
  <dxfs count="34">
    <dxf>
      <font>
        <color rgb="FFFF0000"/>
      </font>
    </dxf>
    <dxf>
      <font>
        <color rgb="FF00B050"/>
      </font>
    </dxf>
    <dxf>
      <font>
        <color rgb="FFFF0000"/>
      </font>
    </dxf>
    <dxf>
      <font>
        <color rgb="FF00B050"/>
      </font>
    </dxf>
    <dxf>
      <font>
        <color rgb="FFFF0000"/>
      </font>
      <fill>
        <patternFill>
          <bgColor theme="0"/>
        </patternFill>
      </fill>
    </dxf>
    <dxf>
      <font>
        <color rgb="FF00B050"/>
      </font>
      <fill>
        <patternFill>
          <bgColor theme="0"/>
        </patternFill>
      </fill>
    </dxf>
    <dxf>
      <font>
        <color rgb="FFFF0000"/>
      </font>
      <fill>
        <patternFill>
          <bgColor theme="0"/>
        </patternFill>
      </fill>
    </dxf>
    <dxf>
      <font>
        <color rgb="FF00B050"/>
      </font>
      <fill>
        <patternFill>
          <bgColor theme="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0"/>
        </patternFill>
      </fill>
    </dxf>
    <dxf>
      <font>
        <color rgb="FF00B050"/>
      </font>
      <fill>
        <patternFill>
          <bgColor theme="0"/>
        </patternFill>
      </fill>
    </dxf>
    <dxf>
      <font>
        <color rgb="FFFF0000"/>
      </font>
      <fill>
        <patternFill>
          <bgColor theme="0"/>
        </patternFill>
      </fill>
    </dxf>
    <dxf>
      <font>
        <color rgb="FF00B050"/>
      </font>
      <fill>
        <patternFill>
          <bgColor theme="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fill>
        <patternFill>
          <bgColor theme="0"/>
        </patternFill>
      </fill>
    </dxf>
    <dxf>
      <font>
        <color rgb="FF00B050"/>
      </font>
      <fill>
        <patternFill>
          <bgColor theme="0"/>
        </patternFill>
      </fill>
    </dxf>
    <dxf>
      <font>
        <color rgb="FFFF0000"/>
      </font>
    </dxf>
    <dxf>
      <font>
        <color rgb="FF00B050"/>
      </font>
    </dxf>
    <dxf>
      <font>
        <color rgb="FFFF0000"/>
      </font>
      <fill>
        <patternFill>
          <bgColor theme="0"/>
        </patternFill>
      </fill>
    </dxf>
    <dxf>
      <font>
        <color rgb="FF00B050"/>
      </font>
      <fill>
        <patternFill>
          <bgColor theme="0"/>
        </patternFill>
      </fill>
    </dxf>
  </dxfs>
  <tableStyles count="0" defaultTableStyle="TableStyleMedium2" defaultPivotStyle="PivotStyleLight16"/>
  <colors>
    <mruColors>
      <color rgb="FFCCFF99"/>
      <color rgb="FFCCFFCC"/>
      <color rgb="FFFF6600"/>
      <color rgb="FF99FF66"/>
      <color rgb="FFFFFF99"/>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0</xdr:row>
      <xdr:rowOff>66675</xdr:rowOff>
    </xdr:from>
    <xdr:to>
      <xdr:col>3</xdr:col>
      <xdr:colOff>1189957</xdr:colOff>
      <xdr:row>6</xdr:row>
      <xdr:rowOff>42021</xdr:rowOff>
    </xdr:to>
    <xdr:pic>
      <xdr:nvPicPr>
        <xdr:cNvPr id="3" name="Image 2"/>
        <xdr:cNvPicPr>
          <a:picLocks noChangeAspect="1"/>
        </xdr:cNvPicPr>
      </xdr:nvPicPr>
      <xdr:blipFill>
        <a:blip xmlns:r="http://schemas.openxmlformats.org/officeDocument/2006/relationships" r:embed="rId1"/>
        <a:stretch>
          <a:fillRect/>
        </a:stretch>
      </xdr:blipFill>
      <xdr:spPr>
        <a:xfrm>
          <a:off x="7505700" y="66675"/>
          <a:ext cx="1085182" cy="1280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297657</xdr:colOff>
      <xdr:row>12</xdr:row>
      <xdr:rowOff>94062</xdr:rowOff>
    </xdr:from>
    <xdr:to>
      <xdr:col>22</xdr:col>
      <xdr:colOff>495298</xdr:colOff>
      <xdr:row>15</xdr:row>
      <xdr:rowOff>120853</xdr:rowOff>
    </xdr:to>
    <xdr:sp macro="" textlink="">
      <xdr:nvSpPr>
        <xdr:cNvPr id="3" name="Virage 2"/>
        <xdr:cNvSpPr/>
      </xdr:nvSpPr>
      <xdr:spPr>
        <a:xfrm rot="5400000">
          <a:off x="13948765" y="1757368"/>
          <a:ext cx="577455" cy="792954"/>
        </a:xfrm>
        <a:prstGeom prst="bentArrow">
          <a:avLst>
            <a:gd name="adj1" fmla="val 11441"/>
            <a:gd name="adj2" fmla="val 23305"/>
            <a:gd name="adj3" fmla="val 25000"/>
            <a:gd name="adj4" fmla="val 4375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5</xdr:col>
      <xdr:colOff>171450</xdr:colOff>
      <xdr:row>51</xdr:row>
      <xdr:rowOff>9525</xdr:rowOff>
    </xdr:from>
    <xdr:to>
      <xdr:col>6</xdr:col>
      <xdr:colOff>552450</xdr:colOff>
      <xdr:row>56</xdr:row>
      <xdr:rowOff>114300</xdr:rowOff>
    </xdr:to>
    <xdr:sp macro="" textlink="">
      <xdr:nvSpPr>
        <xdr:cNvPr id="4" name="Flèche angle droit à deux pointes 3"/>
        <xdr:cNvSpPr/>
      </xdr:nvSpPr>
      <xdr:spPr>
        <a:xfrm>
          <a:off x="4114800" y="8382000"/>
          <a:ext cx="1104900" cy="962025"/>
        </a:xfrm>
        <a:prstGeom prst="leftUpArrow">
          <a:avLst>
            <a:gd name="adj1" fmla="val 1588"/>
            <a:gd name="adj2" fmla="val 12560"/>
            <a:gd name="adj3" fmla="val 25000"/>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60</xdr:row>
      <xdr:rowOff>152400</xdr:rowOff>
    </xdr:from>
    <xdr:to>
      <xdr:col>6</xdr:col>
      <xdr:colOff>609600</xdr:colOff>
      <xdr:row>66</xdr:row>
      <xdr:rowOff>85725</xdr:rowOff>
    </xdr:to>
    <xdr:sp macro="" textlink="">
      <xdr:nvSpPr>
        <xdr:cNvPr id="2" name="Flèche angle droit à deux pointes 1"/>
        <xdr:cNvSpPr/>
      </xdr:nvSpPr>
      <xdr:spPr>
        <a:xfrm>
          <a:off x="4162425" y="10115550"/>
          <a:ext cx="1104900" cy="962025"/>
        </a:xfrm>
        <a:prstGeom prst="leftUpArrow">
          <a:avLst>
            <a:gd name="adj1" fmla="val 1588"/>
            <a:gd name="adj2" fmla="val 12560"/>
            <a:gd name="adj3" fmla="val 25000"/>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21</xdr:col>
      <xdr:colOff>297657</xdr:colOff>
      <xdr:row>17</xdr:row>
      <xdr:rowOff>94062</xdr:rowOff>
    </xdr:from>
    <xdr:to>
      <xdr:col>22</xdr:col>
      <xdr:colOff>495298</xdr:colOff>
      <xdr:row>20</xdr:row>
      <xdr:rowOff>120853</xdr:rowOff>
    </xdr:to>
    <xdr:sp macro="" textlink="">
      <xdr:nvSpPr>
        <xdr:cNvPr id="3" name="Virage 2"/>
        <xdr:cNvSpPr/>
      </xdr:nvSpPr>
      <xdr:spPr>
        <a:xfrm rot="5400000">
          <a:off x="13927632" y="1713612"/>
          <a:ext cx="569716" cy="797716"/>
        </a:xfrm>
        <a:prstGeom prst="bentArrow">
          <a:avLst>
            <a:gd name="adj1" fmla="val 11441"/>
            <a:gd name="adj2" fmla="val 23305"/>
            <a:gd name="adj3" fmla="val 25000"/>
            <a:gd name="adj4" fmla="val 4375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21</xdr:col>
      <xdr:colOff>257175</xdr:colOff>
      <xdr:row>34</xdr:row>
      <xdr:rowOff>95250</xdr:rowOff>
    </xdr:from>
    <xdr:to>
      <xdr:col>22</xdr:col>
      <xdr:colOff>454816</xdr:colOff>
      <xdr:row>36</xdr:row>
      <xdr:rowOff>122041</xdr:rowOff>
    </xdr:to>
    <xdr:sp macro="" textlink="">
      <xdr:nvSpPr>
        <xdr:cNvPr id="4" name="Virage 3"/>
        <xdr:cNvSpPr/>
      </xdr:nvSpPr>
      <xdr:spPr>
        <a:xfrm rot="5400000">
          <a:off x="13768087" y="5415263"/>
          <a:ext cx="369691" cy="797716"/>
        </a:xfrm>
        <a:prstGeom prst="bentArrow">
          <a:avLst>
            <a:gd name="adj1" fmla="val 11441"/>
            <a:gd name="adj2" fmla="val 23305"/>
            <a:gd name="adj3" fmla="val 25000"/>
            <a:gd name="adj4" fmla="val 4375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naud.montigny@bretagne.chambagri.f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tabSelected="1" zoomScaleNormal="100" workbookViewId="0">
      <selection activeCell="C14" sqref="C14"/>
    </sheetView>
  </sheetViews>
  <sheetFormatPr baseColWidth="10" defaultRowHeight="15" x14ac:dyDescent="0.25"/>
  <cols>
    <col min="1" max="1" width="2.140625" customWidth="1"/>
    <col min="2" max="2" width="5.28515625" customWidth="1"/>
    <col min="3" max="3" width="103.5703125" customWidth="1"/>
    <col min="4" max="4" width="19.5703125" customWidth="1"/>
  </cols>
  <sheetData>
    <row r="1" spans="1:3" ht="15.75" x14ac:dyDescent="0.25">
      <c r="A1" s="346" t="s">
        <v>402</v>
      </c>
      <c r="B1" s="346"/>
      <c r="C1" s="346"/>
    </row>
    <row r="2" spans="1:3" x14ac:dyDescent="0.25">
      <c r="A2" s="352"/>
      <c r="B2" s="352"/>
      <c r="C2" s="352"/>
    </row>
    <row r="3" spans="1:3" ht="21" x14ac:dyDescent="0.35">
      <c r="A3" s="352"/>
      <c r="B3" s="352"/>
      <c r="C3" s="353" t="s">
        <v>403</v>
      </c>
    </row>
    <row r="4" spans="1:3" ht="21" x14ac:dyDescent="0.35">
      <c r="A4" s="352"/>
      <c r="B4" s="352"/>
      <c r="C4" s="354" t="s">
        <v>404</v>
      </c>
    </row>
    <row r="5" spans="1:3" x14ac:dyDescent="0.25">
      <c r="A5" s="352"/>
      <c r="B5" s="352"/>
      <c r="C5" s="352"/>
    </row>
    <row r="6" spans="1:3" x14ac:dyDescent="0.25">
      <c r="A6" s="20"/>
      <c r="B6" s="20"/>
      <c r="C6" s="347" t="s">
        <v>1628</v>
      </c>
    </row>
    <row r="9" spans="1:3" x14ac:dyDescent="0.25">
      <c r="A9" t="s">
        <v>394</v>
      </c>
      <c r="B9" s="342" t="s">
        <v>395</v>
      </c>
      <c r="C9" s="342"/>
    </row>
    <row r="10" spans="1:3" x14ac:dyDescent="0.25">
      <c r="C10" t="s">
        <v>405</v>
      </c>
    </row>
    <row r="11" spans="1:3" x14ac:dyDescent="0.25">
      <c r="C11" t="s">
        <v>397</v>
      </c>
    </row>
    <row r="13" spans="1:3" x14ac:dyDescent="0.25">
      <c r="A13" t="s">
        <v>394</v>
      </c>
      <c r="B13" s="342" t="s">
        <v>1630</v>
      </c>
    </row>
    <row r="14" spans="1:3" x14ac:dyDescent="0.25">
      <c r="C14" t="s">
        <v>406</v>
      </c>
    </row>
    <row r="16" spans="1:3" x14ac:dyDescent="0.25">
      <c r="A16" t="s">
        <v>394</v>
      </c>
      <c r="B16" s="342" t="s">
        <v>1629</v>
      </c>
      <c r="C16" s="342"/>
    </row>
    <row r="17" spans="1:4" x14ac:dyDescent="0.25">
      <c r="C17" t="s">
        <v>396</v>
      </c>
    </row>
    <row r="18" spans="1:4" x14ac:dyDescent="0.25">
      <c r="C18" t="s">
        <v>398</v>
      </c>
    </row>
    <row r="19" spans="1:4" x14ac:dyDescent="0.25">
      <c r="C19" t="s">
        <v>399</v>
      </c>
    </row>
    <row r="22" spans="1:4" x14ac:dyDescent="0.25">
      <c r="A22" s="348"/>
      <c r="B22" s="348" t="s">
        <v>1634</v>
      </c>
      <c r="C22" s="348"/>
      <c r="D22" s="348"/>
    </row>
    <row r="23" spans="1:4" x14ac:dyDescent="0.25">
      <c r="A23" s="348"/>
      <c r="B23" s="349" t="s">
        <v>1631</v>
      </c>
      <c r="C23" s="350"/>
      <c r="D23" s="348"/>
    </row>
    <row r="24" spans="1:4" x14ac:dyDescent="0.25">
      <c r="A24" s="348"/>
      <c r="B24" s="349" t="s">
        <v>1632</v>
      </c>
      <c r="C24" s="355"/>
      <c r="D24" s="348"/>
    </row>
    <row r="25" spans="1:4" x14ac:dyDescent="0.25">
      <c r="A25" s="348"/>
      <c r="B25" s="397">
        <v>645793753</v>
      </c>
      <c r="C25" s="397"/>
      <c r="D25" s="348"/>
    </row>
    <row r="26" spans="1:4" x14ac:dyDescent="0.25">
      <c r="A26" s="348"/>
      <c r="B26" s="390" t="s">
        <v>1633</v>
      </c>
      <c r="C26" s="351"/>
      <c r="D26" s="348"/>
    </row>
    <row r="27" spans="1:4" x14ac:dyDescent="0.25">
      <c r="A27" s="348"/>
      <c r="B27" s="348"/>
      <c r="C27" s="348"/>
      <c r="D27" s="348"/>
    </row>
    <row r="42" spans="1:3" x14ac:dyDescent="0.25">
      <c r="A42" s="385"/>
      <c r="B42" s="386" t="s">
        <v>420</v>
      </c>
      <c r="C42" s="386"/>
    </row>
  </sheetData>
  <sheetProtection sheet="1" objects="1" scenarios="1"/>
  <mergeCells count="1">
    <mergeCell ref="B25:C25"/>
  </mergeCells>
  <hyperlinks>
    <hyperlink ref="B26" r:id="rId1"/>
  </hyperlinks>
  <pageMargins left="0.7" right="0.7" top="0.75" bottom="0.75" header="0.3" footer="0.3"/>
  <pageSetup paperSize="9" scale="66"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98"/>
  <sheetViews>
    <sheetView zoomScaleNormal="100" workbookViewId="0">
      <selection activeCell="C7" sqref="C7:F7"/>
    </sheetView>
  </sheetViews>
  <sheetFormatPr baseColWidth="10" defaultRowHeight="15" x14ac:dyDescent="0.25"/>
  <cols>
    <col min="1" max="1" width="1.140625" customWidth="1"/>
    <col min="2" max="2" width="7" customWidth="1"/>
    <col min="3" max="3" width="23.140625" customWidth="1"/>
    <col min="4" max="4" width="6.28515625" customWidth="1"/>
    <col min="5" max="16" width="6.140625" customWidth="1"/>
    <col min="17" max="17" width="5.5703125" customWidth="1"/>
    <col min="18" max="18" width="1.42578125" customWidth="1"/>
    <col min="19" max="19" width="3.42578125" customWidth="1"/>
    <col min="20" max="20" width="30.7109375" customWidth="1"/>
    <col min="21" max="28" width="6.140625" customWidth="1"/>
    <col min="29" max="29" width="26.7109375" customWidth="1"/>
    <col min="30" max="30" width="53.7109375" customWidth="1"/>
    <col min="31" max="33" width="5.5703125" customWidth="1"/>
    <col min="34" max="34" width="7.5703125" customWidth="1"/>
    <col min="35" max="46" width="5.5703125" customWidth="1"/>
  </cols>
  <sheetData>
    <row r="1" spans="1:46" ht="21" customHeight="1" x14ac:dyDescent="0.25">
      <c r="A1" s="20"/>
      <c r="B1" s="47" t="s">
        <v>126</v>
      </c>
      <c r="C1" s="46"/>
      <c r="D1" s="46"/>
      <c r="E1" s="46"/>
      <c r="F1" s="46"/>
      <c r="G1" s="46"/>
      <c r="H1" s="46"/>
      <c r="I1" s="47" t="s">
        <v>227</v>
      </c>
      <c r="J1" s="46"/>
      <c r="K1" s="46"/>
      <c r="L1" s="46"/>
      <c r="M1" s="46"/>
      <c r="N1" s="46"/>
      <c r="O1" s="46"/>
      <c r="P1" s="46"/>
      <c r="Q1" s="46"/>
      <c r="R1" s="46"/>
      <c r="S1" s="20"/>
      <c r="T1" s="440" t="s">
        <v>155</v>
      </c>
      <c r="U1" s="440"/>
      <c r="V1" s="440"/>
      <c r="W1" s="440"/>
      <c r="X1" s="440"/>
      <c r="Y1" s="440"/>
      <c r="Z1" s="440"/>
      <c r="AA1" s="440"/>
      <c r="AB1" s="440"/>
      <c r="AC1" s="440"/>
      <c r="AD1" s="20"/>
    </row>
    <row r="2" spans="1:46" ht="15.75" x14ac:dyDescent="0.25">
      <c r="A2" s="20"/>
      <c r="B2" s="46"/>
      <c r="C2" s="441" t="s">
        <v>1639</v>
      </c>
      <c r="D2" s="442"/>
      <c r="E2" s="442"/>
      <c r="F2" s="443"/>
      <c r="G2" s="46"/>
      <c r="H2" s="46"/>
      <c r="I2" s="47" t="s">
        <v>123</v>
      </c>
      <c r="J2" s="46"/>
      <c r="K2" s="46"/>
      <c r="L2" s="46"/>
      <c r="M2" s="46"/>
      <c r="N2" s="46"/>
      <c r="O2" s="46"/>
      <c r="P2" s="46"/>
      <c r="Q2" s="46"/>
      <c r="R2" s="46"/>
      <c r="S2" s="20"/>
      <c r="T2" s="30" t="s">
        <v>101</v>
      </c>
      <c r="U2" s="21"/>
      <c r="V2" s="21"/>
      <c r="W2" s="21"/>
      <c r="X2" s="21"/>
      <c r="Y2" s="21"/>
      <c r="Z2" s="21"/>
      <c r="AA2" s="21"/>
      <c r="AB2" s="21"/>
      <c r="AC2" s="21"/>
      <c r="AD2" s="20"/>
    </row>
    <row r="3" spans="1:46" ht="15.75" x14ac:dyDescent="0.25">
      <c r="A3" s="20"/>
      <c r="B3" s="46" t="s">
        <v>421</v>
      </c>
      <c r="C3" s="210" t="s">
        <v>422</v>
      </c>
      <c r="D3" s="46"/>
      <c r="E3" s="46"/>
      <c r="F3" s="46"/>
      <c r="G3" s="46"/>
      <c r="H3" s="46"/>
      <c r="I3" s="47" t="s">
        <v>228</v>
      </c>
      <c r="J3" s="46"/>
      <c r="K3" s="46"/>
      <c r="L3" s="46"/>
      <c r="M3" s="46"/>
      <c r="N3" s="46"/>
      <c r="O3" s="46"/>
      <c r="P3" s="46"/>
      <c r="Q3" s="46"/>
      <c r="R3" s="46"/>
      <c r="S3" s="20"/>
      <c r="T3" s="21"/>
      <c r="U3" s="21"/>
      <c r="V3" s="21"/>
      <c r="W3" s="21"/>
      <c r="X3" s="21"/>
      <c r="Y3" s="21"/>
      <c r="Z3" s="21"/>
      <c r="AA3" s="21"/>
      <c r="AB3" s="21"/>
      <c r="AC3" s="21"/>
      <c r="AD3" s="20"/>
    </row>
    <row r="4" spans="1:46" ht="15.75" x14ac:dyDescent="0.25">
      <c r="A4" s="20"/>
      <c r="B4" s="123">
        <v>22</v>
      </c>
      <c r="C4" s="400" t="s">
        <v>423</v>
      </c>
      <c r="D4" s="401"/>
      <c r="E4" s="72" t="str">
        <f>IF(com!G2=1,"Erreur !","")</f>
        <v/>
      </c>
      <c r="F4" s="46"/>
      <c r="G4" s="46"/>
      <c r="H4" s="46"/>
      <c r="I4" s="47"/>
      <c r="J4" s="46"/>
      <c r="K4" s="46"/>
      <c r="L4" s="46"/>
      <c r="M4" s="46"/>
      <c r="N4" s="46"/>
      <c r="O4" s="46"/>
      <c r="P4" s="46"/>
      <c r="Q4" s="46"/>
      <c r="R4" s="46"/>
      <c r="S4" s="20"/>
      <c r="T4" s="31" t="s">
        <v>128</v>
      </c>
      <c r="U4" s="21"/>
      <c r="V4" s="21"/>
      <c r="W4" s="21"/>
      <c r="X4" s="21"/>
      <c r="Y4" s="21"/>
      <c r="Z4" s="21"/>
      <c r="AA4" s="21"/>
      <c r="AB4" s="21"/>
      <c r="AC4" s="21"/>
      <c r="AD4" s="20"/>
    </row>
    <row r="5" spans="1:46" x14ac:dyDescent="0.25">
      <c r="A5" s="20"/>
      <c r="B5" s="46"/>
      <c r="C5" s="46"/>
      <c r="D5" s="46"/>
      <c r="E5" s="46"/>
      <c r="F5" s="46"/>
      <c r="G5" s="46"/>
      <c r="H5" s="46"/>
      <c r="I5" s="46"/>
      <c r="J5" s="46"/>
      <c r="K5" s="46"/>
      <c r="L5" s="46"/>
      <c r="M5" s="46"/>
      <c r="N5" s="46"/>
      <c r="O5" s="46"/>
      <c r="P5" s="46"/>
      <c r="Q5" s="46"/>
      <c r="R5" s="46"/>
      <c r="S5" s="20"/>
      <c r="T5" s="31" t="s">
        <v>109</v>
      </c>
      <c r="U5" s="21"/>
      <c r="V5" s="21"/>
      <c r="W5" s="21"/>
      <c r="X5" s="21"/>
      <c r="Y5" s="21"/>
      <c r="Z5" s="21"/>
      <c r="AA5" s="21"/>
      <c r="AB5" s="21"/>
      <c r="AC5" s="21"/>
      <c r="AD5" s="20"/>
    </row>
    <row r="6" spans="1:46" ht="15.75" x14ac:dyDescent="0.25">
      <c r="A6" s="20"/>
      <c r="B6" s="47" t="s">
        <v>0</v>
      </c>
      <c r="C6" s="46"/>
      <c r="D6" s="46" t="s">
        <v>1</v>
      </c>
      <c r="E6" s="25">
        <f>G7+J7+M7</f>
        <v>74</v>
      </c>
      <c r="F6" s="46" t="s">
        <v>22</v>
      </c>
      <c r="G6" s="46"/>
      <c r="H6" s="46"/>
      <c r="I6" s="46"/>
      <c r="J6" s="46"/>
      <c r="K6" s="46"/>
      <c r="L6" s="46"/>
      <c r="M6" s="46"/>
      <c r="N6" s="46"/>
      <c r="O6" s="46"/>
      <c r="P6" s="48"/>
      <c r="Q6" s="46"/>
      <c r="R6" s="46"/>
      <c r="S6" s="20"/>
      <c r="T6" s="32" t="s">
        <v>129</v>
      </c>
      <c r="U6" s="21"/>
      <c r="V6" s="21"/>
      <c r="W6" s="21"/>
      <c r="X6" s="21"/>
      <c r="Y6" s="21"/>
      <c r="Z6" s="21"/>
      <c r="AA6" s="21"/>
      <c r="AB6" s="21"/>
      <c r="AC6" s="21"/>
      <c r="AD6" s="20"/>
    </row>
    <row r="7" spans="1:46" x14ac:dyDescent="0.25">
      <c r="A7" s="20"/>
      <c r="B7" s="46"/>
      <c r="C7" s="444" t="s">
        <v>127</v>
      </c>
      <c r="D7" s="444"/>
      <c r="E7" s="444"/>
      <c r="F7" s="445"/>
      <c r="G7" s="3">
        <v>64</v>
      </c>
      <c r="H7" s="46" t="s">
        <v>22</v>
      </c>
      <c r="I7" s="49" t="s">
        <v>82</v>
      </c>
      <c r="J7" s="3">
        <v>10</v>
      </c>
      <c r="K7" s="46" t="s">
        <v>22</v>
      </c>
      <c r="L7" s="49" t="s">
        <v>86</v>
      </c>
      <c r="M7" s="3"/>
      <c r="N7" s="46" t="s">
        <v>22</v>
      </c>
      <c r="O7" s="46"/>
      <c r="P7" s="46"/>
      <c r="Q7" s="46"/>
      <c r="R7" s="46"/>
      <c r="S7" s="20"/>
      <c r="T7" s="31" t="s">
        <v>130</v>
      </c>
      <c r="U7" s="21"/>
      <c r="V7" s="21"/>
      <c r="W7" s="21"/>
      <c r="X7" s="21"/>
      <c r="Y7" s="21"/>
      <c r="Z7" s="21"/>
      <c r="AA7" s="21"/>
      <c r="AB7" s="21"/>
      <c r="AC7" s="21"/>
      <c r="AD7" s="20"/>
    </row>
    <row r="8" spans="1:46" x14ac:dyDescent="0.25">
      <c r="A8" s="20"/>
      <c r="B8" s="46"/>
      <c r="C8" s="46"/>
      <c r="D8" s="46"/>
      <c r="E8" s="46"/>
      <c r="F8" s="46"/>
      <c r="G8" s="46"/>
      <c r="H8" s="46"/>
      <c r="I8" s="48"/>
      <c r="J8" s="50"/>
      <c r="L8" s="402" t="s">
        <v>87</v>
      </c>
      <c r="M8" s="402"/>
      <c r="N8" s="402"/>
      <c r="O8" s="402"/>
      <c r="P8" s="402"/>
      <c r="Q8" s="46"/>
      <c r="R8" s="46"/>
      <c r="S8" s="20"/>
      <c r="T8" s="183" t="s">
        <v>1641</v>
      </c>
      <c r="U8" s="21"/>
      <c r="V8" s="21"/>
      <c r="W8" s="21"/>
      <c r="X8" s="21"/>
      <c r="Y8" s="21"/>
      <c r="Z8" s="21"/>
      <c r="AA8" s="21"/>
      <c r="AB8" s="21"/>
      <c r="AC8" s="21"/>
      <c r="AD8" s="20"/>
    </row>
    <row r="9" spans="1:46" ht="13.5" customHeight="1" x14ac:dyDescent="0.25">
      <c r="A9" s="20"/>
      <c r="B9" s="46"/>
      <c r="C9" s="46"/>
      <c r="D9" s="46"/>
      <c r="E9" s="46"/>
      <c r="F9" s="46"/>
      <c r="G9" s="46"/>
      <c r="H9" s="46"/>
      <c r="I9" s="50"/>
      <c r="J9" s="50"/>
      <c r="K9" s="50"/>
      <c r="L9" s="402"/>
      <c r="M9" s="402"/>
      <c r="N9" s="402"/>
      <c r="O9" s="402"/>
      <c r="P9" s="402"/>
      <c r="Q9" s="46"/>
      <c r="R9" s="46"/>
      <c r="S9" s="20"/>
      <c r="T9" s="183" t="s">
        <v>132</v>
      </c>
      <c r="U9" s="21"/>
      <c r="V9" s="21"/>
      <c r="W9" s="21"/>
      <c r="X9" s="21"/>
      <c r="Y9" s="21"/>
      <c r="Z9" s="21"/>
      <c r="AA9" s="21"/>
      <c r="AB9" s="21"/>
      <c r="AC9" s="21"/>
      <c r="AD9" s="20"/>
    </row>
    <row r="10" spans="1:46" ht="15.75" x14ac:dyDescent="0.25">
      <c r="A10" s="20"/>
      <c r="B10" s="47" t="s">
        <v>19</v>
      </c>
      <c r="C10" s="46"/>
      <c r="D10" s="46"/>
      <c r="E10" s="51">
        <f>IF(E6=0,0,(G7*D22+J7*D34)/E6)</f>
        <v>5.7871899296556828</v>
      </c>
      <c r="F10" s="46" t="s">
        <v>75</v>
      </c>
      <c r="G10" s="46"/>
      <c r="H10" s="46"/>
      <c r="I10" s="46"/>
      <c r="J10" s="46"/>
      <c r="K10" s="46"/>
      <c r="L10" s="46"/>
      <c r="M10" s="46"/>
      <c r="N10" s="46"/>
      <c r="O10" s="46"/>
      <c r="P10" s="46"/>
      <c r="Q10" s="46"/>
      <c r="R10" s="53"/>
      <c r="S10" s="20"/>
      <c r="T10" s="21"/>
      <c r="U10" s="21"/>
      <c r="V10" s="21"/>
      <c r="W10" s="21"/>
      <c r="X10" s="21"/>
      <c r="Y10" s="21"/>
      <c r="Z10" s="21"/>
      <c r="AA10" s="21"/>
      <c r="AB10" s="21"/>
      <c r="AC10" s="21"/>
      <c r="AD10" s="20"/>
    </row>
    <row r="11" spans="1:46" ht="9" customHeight="1" x14ac:dyDescent="0.25">
      <c r="A11" s="20"/>
      <c r="B11" s="46"/>
      <c r="C11" s="46"/>
      <c r="D11" s="46"/>
      <c r="E11" s="46"/>
      <c r="F11" s="46"/>
      <c r="G11" s="46"/>
      <c r="H11" s="46"/>
      <c r="I11" s="46"/>
      <c r="J11" s="46"/>
      <c r="K11" s="46"/>
      <c r="L11" s="46"/>
      <c r="M11" s="46"/>
      <c r="N11" s="46"/>
      <c r="O11" s="46"/>
      <c r="P11" s="46"/>
      <c r="Q11" s="46"/>
      <c r="R11" s="46"/>
      <c r="S11" s="20"/>
      <c r="T11" s="21"/>
      <c r="U11" s="21"/>
      <c r="V11" s="21"/>
      <c r="W11" s="21"/>
      <c r="X11" s="21"/>
      <c r="Y11" s="21"/>
      <c r="Z11" s="21"/>
      <c r="AA11" s="21"/>
      <c r="AB11" s="21"/>
      <c r="AC11" s="21"/>
      <c r="AD11" s="20"/>
    </row>
    <row r="12" spans="1:46" x14ac:dyDescent="0.25">
      <c r="A12" s="20"/>
      <c r="B12" s="46"/>
      <c r="C12" s="46" t="s">
        <v>18</v>
      </c>
      <c r="D12" s="46"/>
      <c r="E12" s="46" t="s">
        <v>20</v>
      </c>
      <c r="F12" s="46"/>
      <c r="G12" s="46"/>
      <c r="H12" s="46"/>
      <c r="I12" s="46"/>
      <c r="J12" s="46"/>
      <c r="K12" s="46"/>
      <c r="L12" s="46"/>
      <c r="M12" s="46"/>
      <c r="N12" s="46"/>
      <c r="O12" s="46"/>
      <c r="P12" s="46"/>
      <c r="Q12" s="46"/>
      <c r="R12" s="46"/>
      <c r="S12" s="20"/>
      <c r="T12" s="21"/>
      <c r="U12" s="21"/>
      <c r="V12" s="21"/>
      <c r="W12" s="21"/>
      <c r="X12" s="21"/>
      <c r="Y12" s="21"/>
      <c r="Z12" s="21"/>
      <c r="AA12" s="21"/>
      <c r="AB12" s="21"/>
      <c r="AC12" s="21"/>
      <c r="AD12" s="20"/>
    </row>
    <row r="13" spans="1:46" ht="15" customHeight="1" thickBot="1" x14ac:dyDescent="0.3">
      <c r="A13" s="20"/>
      <c r="B13" s="46"/>
      <c r="C13" s="446" t="s">
        <v>23</v>
      </c>
      <c r="D13" s="447"/>
      <c r="E13" s="54" t="s">
        <v>2</v>
      </c>
      <c r="F13" s="55" t="s">
        <v>3</v>
      </c>
      <c r="G13" s="55" t="s">
        <v>4</v>
      </c>
      <c r="H13" s="55" t="s">
        <v>5</v>
      </c>
      <c r="I13" s="55" t="s">
        <v>6</v>
      </c>
      <c r="J13" s="55" t="s">
        <v>7</v>
      </c>
      <c r="K13" s="55" t="s">
        <v>8</v>
      </c>
      <c r="L13" s="55" t="s">
        <v>9</v>
      </c>
      <c r="M13" s="55" t="s">
        <v>10</v>
      </c>
      <c r="N13" s="55" t="s">
        <v>11</v>
      </c>
      <c r="O13" s="55" t="s">
        <v>12</v>
      </c>
      <c r="P13" s="56" t="s">
        <v>13</v>
      </c>
      <c r="Q13" s="57"/>
      <c r="R13" s="57"/>
      <c r="S13" s="20"/>
      <c r="T13" s="31" t="s">
        <v>110</v>
      </c>
      <c r="U13" s="21"/>
      <c r="V13" s="21"/>
      <c r="W13" s="21"/>
      <c r="X13" s="21"/>
      <c r="Y13" s="21"/>
      <c r="Z13" s="21"/>
      <c r="AA13" s="21"/>
      <c r="AB13" s="432" t="s">
        <v>106</v>
      </c>
      <c r="AC13" s="432"/>
      <c r="AD13" s="20"/>
      <c r="AE13" s="1" t="s">
        <v>21</v>
      </c>
      <c r="AF13" s="1">
        <v>31</v>
      </c>
      <c r="AG13" s="1">
        <v>28</v>
      </c>
      <c r="AH13" s="1">
        <v>31</v>
      </c>
      <c r="AI13" s="1">
        <v>30</v>
      </c>
      <c r="AJ13" s="1">
        <v>31</v>
      </c>
      <c r="AK13" s="1">
        <v>30</v>
      </c>
      <c r="AL13" s="1">
        <v>31</v>
      </c>
      <c r="AM13" s="1">
        <v>31</v>
      </c>
      <c r="AN13" s="1">
        <v>30</v>
      </c>
      <c r="AO13" s="1">
        <v>31</v>
      </c>
      <c r="AP13" s="1">
        <v>30</v>
      </c>
      <c r="AQ13" s="1">
        <v>31</v>
      </c>
      <c r="AR13" s="1">
        <v>365</v>
      </c>
      <c r="AS13" s="10" t="s">
        <v>25</v>
      </c>
      <c r="AT13" s="9">
        <f>AR13/12</f>
        <v>30.416666666666668</v>
      </c>
    </row>
    <row r="14" spans="1:46" x14ac:dyDescent="0.25">
      <c r="A14" s="20"/>
      <c r="B14" s="46"/>
      <c r="C14" s="58" t="s">
        <v>14</v>
      </c>
      <c r="D14" s="59">
        <v>0</v>
      </c>
      <c r="E14" s="60">
        <f t="shared" ref="E14:P14" si="0">AF13-SUM(E15:E19)</f>
        <v>31</v>
      </c>
      <c r="F14" s="61">
        <f t="shared" si="0"/>
        <v>18</v>
      </c>
      <c r="G14" s="61">
        <f t="shared" si="0"/>
        <v>0</v>
      </c>
      <c r="H14" s="61">
        <f t="shared" si="0"/>
        <v>0</v>
      </c>
      <c r="I14" s="61">
        <f t="shared" si="0"/>
        <v>0</v>
      </c>
      <c r="J14" s="61">
        <f t="shared" si="0"/>
        <v>0</v>
      </c>
      <c r="K14" s="61">
        <f t="shared" si="0"/>
        <v>0</v>
      </c>
      <c r="L14" s="61">
        <f t="shared" si="0"/>
        <v>1</v>
      </c>
      <c r="M14" s="61">
        <f t="shared" si="0"/>
        <v>0</v>
      </c>
      <c r="N14" s="61">
        <f t="shared" si="0"/>
        <v>0</v>
      </c>
      <c r="O14" s="61">
        <f t="shared" si="0"/>
        <v>20</v>
      </c>
      <c r="P14" s="62">
        <f t="shared" si="0"/>
        <v>31</v>
      </c>
      <c r="Q14" s="57"/>
      <c r="R14" s="57"/>
      <c r="S14" s="20"/>
      <c r="T14" s="23" t="s">
        <v>102</v>
      </c>
      <c r="U14" s="21"/>
      <c r="V14" s="21"/>
      <c r="W14" s="21"/>
      <c r="X14" s="21"/>
      <c r="Y14" s="21"/>
      <c r="Z14" s="21"/>
      <c r="AA14" s="21"/>
      <c r="AB14" s="432"/>
      <c r="AC14" s="432"/>
      <c r="AD14" s="20"/>
      <c r="AE14" t="s">
        <v>26</v>
      </c>
      <c r="AF14">
        <f t="shared" ref="AF14:AQ14" si="1">IF(E14&lt;0,1,0)</f>
        <v>0</v>
      </c>
      <c r="AG14">
        <f t="shared" si="1"/>
        <v>0</v>
      </c>
      <c r="AH14">
        <f t="shared" si="1"/>
        <v>0</v>
      </c>
      <c r="AI14">
        <f t="shared" si="1"/>
        <v>0</v>
      </c>
      <c r="AJ14">
        <f t="shared" si="1"/>
        <v>0</v>
      </c>
      <c r="AK14">
        <f t="shared" si="1"/>
        <v>0</v>
      </c>
      <c r="AL14">
        <f t="shared" si="1"/>
        <v>0</v>
      </c>
      <c r="AM14">
        <f t="shared" si="1"/>
        <v>0</v>
      </c>
      <c r="AN14">
        <f t="shared" si="1"/>
        <v>0</v>
      </c>
      <c r="AO14">
        <f t="shared" si="1"/>
        <v>0</v>
      </c>
      <c r="AP14">
        <f t="shared" si="1"/>
        <v>0</v>
      </c>
      <c r="AQ14">
        <f t="shared" si="1"/>
        <v>0</v>
      </c>
      <c r="AR14">
        <f>SUM(AF14:AQ14)</f>
        <v>0</v>
      </c>
    </row>
    <row r="15" spans="1:46" x14ac:dyDescent="0.25">
      <c r="A15" s="20"/>
      <c r="B15" s="46"/>
      <c r="C15" s="63" t="s">
        <v>15</v>
      </c>
      <c r="D15" s="26">
        <v>4</v>
      </c>
      <c r="E15" s="2"/>
      <c r="F15" s="3">
        <v>10</v>
      </c>
      <c r="G15" s="3"/>
      <c r="H15" s="3"/>
      <c r="I15" s="3"/>
      <c r="J15" s="3"/>
      <c r="K15" s="3"/>
      <c r="L15" s="3"/>
      <c r="M15" s="3"/>
      <c r="N15" s="3"/>
      <c r="O15" s="3">
        <v>10</v>
      </c>
      <c r="P15" s="4"/>
      <c r="Q15" s="57"/>
      <c r="R15" s="57"/>
      <c r="S15" s="20"/>
      <c r="T15" s="23" t="s">
        <v>103</v>
      </c>
      <c r="U15" s="21"/>
      <c r="V15" s="21"/>
      <c r="W15" s="21"/>
      <c r="X15" s="21"/>
      <c r="Y15" s="21"/>
      <c r="Z15" s="21"/>
      <c r="AA15" s="21"/>
      <c r="AB15" s="432"/>
      <c r="AC15" s="432"/>
      <c r="AD15" s="20"/>
    </row>
    <row r="16" spans="1:46" x14ac:dyDescent="0.25">
      <c r="A16" s="20"/>
      <c r="B16" s="46"/>
      <c r="C16" s="63" t="s">
        <v>16</v>
      </c>
      <c r="D16" s="26">
        <v>8</v>
      </c>
      <c r="E16" s="2"/>
      <c r="F16" s="3"/>
      <c r="G16" s="3">
        <v>31</v>
      </c>
      <c r="H16" s="3"/>
      <c r="I16" s="3"/>
      <c r="J16" s="3"/>
      <c r="K16" s="3"/>
      <c r="L16" s="3"/>
      <c r="M16" s="3"/>
      <c r="N16" s="3">
        <v>31</v>
      </c>
      <c r="O16" s="3"/>
      <c r="P16" s="4"/>
      <c r="Q16" s="57"/>
      <c r="R16" s="57"/>
      <c r="S16" s="20"/>
      <c r="T16" s="23" t="s">
        <v>111</v>
      </c>
      <c r="U16" s="21"/>
      <c r="V16" s="21"/>
      <c r="W16" s="21"/>
      <c r="X16" s="21"/>
      <c r="Y16" s="21"/>
      <c r="Z16" s="21"/>
      <c r="AA16" s="21"/>
      <c r="AB16" s="432"/>
      <c r="AC16" s="432"/>
      <c r="AD16" s="20"/>
    </row>
    <row r="17" spans="1:46" x14ac:dyDescent="0.25">
      <c r="A17" s="20"/>
      <c r="B17" s="46"/>
      <c r="C17" s="64" t="s">
        <v>24</v>
      </c>
      <c r="D17" s="27">
        <v>12</v>
      </c>
      <c r="E17" s="2"/>
      <c r="F17" s="3"/>
      <c r="G17" s="3"/>
      <c r="H17" s="3"/>
      <c r="I17" s="3"/>
      <c r="J17" s="3"/>
      <c r="K17" s="3"/>
      <c r="L17" s="3"/>
      <c r="M17" s="3"/>
      <c r="N17" s="3"/>
      <c r="O17" s="3"/>
      <c r="P17" s="4"/>
      <c r="Q17" s="57"/>
      <c r="R17" s="57"/>
      <c r="S17" s="20"/>
      <c r="T17" s="23" t="s">
        <v>104</v>
      </c>
      <c r="U17" s="21"/>
      <c r="V17" s="21"/>
      <c r="W17" s="21"/>
      <c r="X17" s="21"/>
      <c r="Y17" s="21"/>
      <c r="Z17" s="21"/>
      <c r="AA17" s="21"/>
      <c r="AB17" s="432"/>
      <c r="AC17" s="432"/>
      <c r="AD17" s="20"/>
    </row>
    <row r="18" spans="1:46" x14ac:dyDescent="0.25">
      <c r="A18" s="20"/>
      <c r="B18" s="46"/>
      <c r="C18" s="63" t="s">
        <v>17</v>
      </c>
      <c r="D18" s="27">
        <v>20</v>
      </c>
      <c r="E18" s="2"/>
      <c r="F18" s="3"/>
      <c r="G18" s="3"/>
      <c r="H18" s="3">
        <v>30</v>
      </c>
      <c r="I18" s="3">
        <v>31</v>
      </c>
      <c r="J18" s="3">
        <v>30</v>
      </c>
      <c r="K18" s="3">
        <v>31</v>
      </c>
      <c r="L18" s="3">
        <v>30</v>
      </c>
      <c r="M18" s="3">
        <v>30</v>
      </c>
      <c r="N18" s="3"/>
      <c r="O18" s="3"/>
      <c r="P18" s="4"/>
      <c r="Q18" s="57"/>
      <c r="R18" s="57"/>
      <c r="S18" s="20"/>
      <c r="T18" s="23" t="s">
        <v>105</v>
      </c>
      <c r="U18" s="21"/>
      <c r="V18" s="21"/>
      <c r="W18" s="21"/>
      <c r="X18" s="21"/>
      <c r="Y18" s="21"/>
      <c r="Z18" s="21"/>
      <c r="AA18" s="21"/>
      <c r="AB18" s="432"/>
      <c r="AC18" s="432"/>
      <c r="AD18" s="20"/>
    </row>
    <row r="19" spans="1:46" ht="15.75" thickBot="1" x14ac:dyDescent="0.3">
      <c r="A19" s="20"/>
      <c r="B19" s="46"/>
      <c r="C19" s="65" t="s">
        <v>17</v>
      </c>
      <c r="D19" s="28">
        <v>24</v>
      </c>
      <c r="E19" s="5"/>
      <c r="F19" s="6"/>
      <c r="G19" s="6"/>
      <c r="H19" s="6"/>
      <c r="I19" s="6"/>
      <c r="J19" s="6"/>
      <c r="K19" s="6"/>
      <c r="L19" s="6"/>
      <c r="M19" s="6"/>
      <c r="N19" s="6"/>
      <c r="O19" s="6"/>
      <c r="P19" s="7"/>
      <c r="Q19" s="57"/>
      <c r="R19" s="57"/>
      <c r="S19" s="20"/>
      <c r="T19" s="21"/>
      <c r="U19" s="21"/>
      <c r="V19" s="21"/>
      <c r="W19" s="21"/>
      <c r="X19" s="21"/>
      <c r="Y19" s="21"/>
      <c r="Z19" s="21"/>
      <c r="AA19" s="21"/>
      <c r="AB19" s="21"/>
      <c r="AC19" s="21"/>
      <c r="AD19" s="20"/>
    </row>
    <row r="20" spans="1:46" ht="7.5" customHeight="1" x14ac:dyDescent="0.25">
      <c r="A20" s="20"/>
      <c r="B20" s="46"/>
      <c r="C20" s="66"/>
      <c r="D20" s="66"/>
      <c r="E20" s="67">
        <v>0</v>
      </c>
      <c r="F20" s="67"/>
      <c r="G20" s="67"/>
      <c r="H20" s="67"/>
      <c r="I20" s="67"/>
      <c r="J20" s="67"/>
      <c r="K20" s="67"/>
      <c r="L20" s="67"/>
      <c r="M20" s="67"/>
      <c r="N20" s="67"/>
      <c r="O20" s="67"/>
      <c r="P20" s="67"/>
      <c r="Q20" s="67"/>
      <c r="R20" s="67"/>
      <c r="S20" s="20"/>
      <c r="T20" s="21"/>
      <c r="U20" s="21"/>
      <c r="V20" s="21"/>
      <c r="W20" s="21"/>
      <c r="X20" s="21"/>
      <c r="Y20" s="21"/>
      <c r="Z20" s="21"/>
      <c r="AA20" s="21"/>
      <c r="AB20" s="21"/>
      <c r="AC20" s="21"/>
      <c r="AD20" s="20"/>
    </row>
    <row r="21" spans="1:46" ht="15" customHeight="1" x14ac:dyDescent="0.25">
      <c r="A21" s="20"/>
      <c r="B21" s="46"/>
      <c r="C21" s="438" t="s">
        <v>27</v>
      </c>
      <c r="D21" s="439"/>
      <c r="E21" s="68">
        <f>SUMPRODUCT($D15:$D19,E15:E19)/24</f>
        <v>0</v>
      </c>
      <c r="F21" s="68">
        <f>SUMPRODUCT($D15:$D19,F15:F19)/24</f>
        <v>1.6666666666666667</v>
      </c>
      <c r="G21" s="68">
        <f t="shared" ref="G21:P21" si="2">SUMPRODUCT($D15:$D19,G15:G19)/24</f>
        <v>10.333333333333334</v>
      </c>
      <c r="H21" s="68">
        <f t="shared" si="2"/>
        <v>25</v>
      </c>
      <c r="I21" s="68">
        <f t="shared" si="2"/>
        <v>25.833333333333332</v>
      </c>
      <c r="J21" s="68">
        <f t="shared" si="2"/>
        <v>25</v>
      </c>
      <c r="K21" s="68">
        <f t="shared" si="2"/>
        <v>25.833333333333332</v>
      </c>
      <c r="L21" s="68">
        <f t="shared" si="2"/>
        <v>25</v>
      </c>
      <c r="M21" s="68">
        <f t="shared" si="2"/>
        <v>25</v>
      </c>
      <c r="N21" s="68">
        <f t="shared" si="2"/>
        <v>10.333333333333334</v>
      </c>
      <c r="O21" s="68">
        <f t="shared" si="2"/>
        <v>1.6666666666666667</v>
      </c>
      <c r="P21" s="68">
        <f t="shared" si="2"/>
        <v>0</v>
      </c>
      <c r="Q21" s="69">
        <f>SUM(E21:P21)</f>
        <v>175.66666666666666</v>
      </c>
      <c r="R21" s="70"/>
      <c r="S21" s="20"/>
      <c r="T21" s="31" t="s">
        <v>107</v>
      </c>
      <c r="U21" s="33"/>
      <c r="V21" s="33"/>
      <c r="W21" s="33"/>
      <c r="X21" s="33"/>
      <c r="Y21" s="33"/>
      <c r="Z21" s="33"/>
      <c r="AA21" s="33"/>
      <c r="AB21" s="33"/>
      <c r="AC21" s="33"/>
      <c r="AD21" s="20"/>
    </row>
    <row r="22" spans="1:46" x14ac:dyDescent="0.25">
      <c r="A22" s="20"/>
      <c r="B22" s="46"/>
      <c r="C22" s="71" t="s">
        <v>28</v>
      </c>
      <c r="D22" s="384">
        <f>Q21/AT13</f>
        <v>5.7753424657534245</v>
      </c>
      <c r="E22" s="72" t="str">
        <f>IF(AF14=0,"","Erreur")</f>
        <v/>
      </c>
      <c r="F22" s="72" t="str">
        <f t="shared" ref="F22:P22" si="3">IF(AG14=0,"","Erreur")</f>
        <v/>
      </c>
      <c r="G22" s="72" t="str">
        <f t="shared" si="3"/>
        <v/>
      </c>
      <c r="H22" s="72" t="str">
        <f t="shared" si="3"/>
        <v/>
      </c>
      <c r="I22" s="72" t="str">
        <f t="shared" si="3"/>
        <v/>
      </c>
      <c r="J22" s="72" t="str">
        <f t="shared" si="3"/>
        <v/>
      </c>
      <c r="K22" s="72" t="str">
        <f t="shared" si="3"/>
        <v/>
      </c>
      <c r="L22" s="72" t="str">
        <f t="shared" si="3"/>
        <v/>
      </c>
      <c r="M22" s="72" t="str">
        <f t="shared" si="3"/>
        <v/>
      </c>
      <c r="N22" s="72" t="str">
        <f t="shared" si="3"/>
        <v/>
      </c>
      <c r="O22" s="72" t="str">
        <f t="shared" si="3"/>
        <v/>
      </c>
      <c r="P22" s="72" t="str">
        <f t="shared" si="3"/>
        <v/>
      </c>
      <c r="Q22" s="119">
        <f>SUM(E15:P19)</f>
        <v>264</v>
      </c>
      <c r="R22" s="53"/>
      <c r="S22" s="20"/>
      <c r="T22" s="31" t="s">
        <v>108</v>
      </c>
      <c r="U22" s="33"/>
      <c r="V22" s="33"/>
      <c r="W22" s="33"/>
      <c r="X22" s="33"/>
      <c r="Y22" s="33"/>
      <c r="Z22" s="33"/>
      <c r="AA22" s="33"/>
      <c r="AB22" s="33"/>
      <c r="AC22" s="33"/>
      <c r="AD22" s="20"/>
    </row>
    <row r="23" spans="1:46" x14ac:dyDescent="0.25">
      <c r="A23" s="20"/>
      <c r="B23" s="46"/>
      <c r="C23" s="46"/>
      <c r="D23" s="46"/>
      <c r="E23" s="46"/>
      <c r="F23" s="46"/>
      <c r="G23" s="46"/>
      <c r="H23" s="46"/>
      <c r="I23" s="46"/>
      <c r="J23" s="46"/>
      <c r="K23" s="46"/>
      <c r="L23" s="46"/>
      <c r="M23" s="46"/>
      <c r="N23" s="46"/>
      <c r="O23" s="46"/>
      <c r="P23" s="46"/>
      <c r="Q23" s="46"/>
      <c r="R23" s="46"/>
      <c r="S23" s="20"/>
      <c r="T23" s="33"/>
      <c r="U23" s="33"/>
      <c r="V23" s="33"/>
      <c r="W23" s="33"/>
      <c r="X23" s="33"/>
      <c r="Y23" s="33"/>
      <c r="Z23" s="33"/>
      <c r="AA23" s="33"/>
      <c r="AB23" s="33"/>
      <c r="AC23" s="33"/>
      <c r="AD23" s="20"/>
    </row>
    <row r="24" spans="1:46" x14ac:dyDescent="0.25">
      <c r="A24" s="20"/>
      <c r="B24" s="46"/>
      <c r="C24" s="46" t="s">
        <v>29</v>
      </c>
      <c r="D24" s="46"/>
      <c r="E24" s="46" t="s">
        <v>20</v>
      </c>
      <c r="F24" s="46"/>
      <c r="G24" s="46"/>
      <c r="H24" s="46"/>
      <c r="I24" s="46"/>
      <c r="J24" s="46"/>
      <c r="K24" s="46"/>
      <c r="L24" s="46"/>
      <c r="M24" s="46"/>
      <c r="N24" s="46"/>
      <c r="O24" s="46"/>
      <c r="P24" s="46"/>
      <c r="Q24" s="46"/>
      <c r="R24" s="46"/>
      <c r="S24" s="20"/>
      <c r="T24" s="21"/>
      <c r="U24" s="21"/>
      <c r="V24" s="21"/>
      <c r="W24" s="21"/>
      <c r="X24" s="21"/>
      <c r="Y24" s="21"/>
      <c r="Z24" s="21"/>
      <c r="AA24" s="21"/>
      <c r="AB24" s="21"/>
      <c r="AC24" s="21"/>
      <c r="AD24" s="20"/>
    </row>
    <row r="25" spans="1:46" ht="15.75" thickBot="1" x14ac:dyDescent="0.3">
      <c r="A25" s="20"/>
      <c r="B25" s="46"/>
      <c r="C25" s="446" t="s">
        <v>23</v>
      </c>
      <c r="D25" s="447"/>
      <c r="E25" s="54" t="s">
        <v>2</v>
      </c>
      <c r="F25" s="55" t="s">
        <v>3</v>
      </c>
      <c r="G25" s="55" t="s">
        <v>4</v>
      </c>
      <c r="H25" s="55" t="s">
        <v>5</v>
      </c>
      <c r="I25" s="55" t="s">
        <v>6</v>
      </c>
      <c r="J25" s="55" t="s">
        <v>7</v>
      </c>
      <c r="K25" s="55" t="s">
        <v>8</v>
      </c>
      <c r="L25" s="55" t="s">
        <v>9</v>
      </c>
      <c r="M25" s="55" t="s">
        <v>10</v>
      </c>
      <c r="N25" s="55" t="s">
        <v>11</v>
      </c>
      <c r="O25" s="55" t="s">
        <v>12</v>
      </c>
      <c r="P25" s="56" t="s">
        <v>13</v>
      </c>
      <c r="Q25" s="57"/>
      <c r="R25" s="57"/>
      <c r="S25" s="20"/>
      <c r="T25" s="34"/>
      <c r="U25" s="21"/>
      <c r="V25" s="21"/>
      <c r="W25" s="21"/>
      <c r="X25" s="21"/>
      <c r="Y25" s="21"/>
      <c r="Z25" s="21"/>
      <c r="AA25" s="21"/>
      <c r="AB25" s="21"/>
      <c r="AC25" s="21"/>
      <c r="AD25" s="20"/>
      <c r="AE25" s="1" t="s">
        <v>21</v>
      </c>
      <c r="AF25" s="1">
        <v>31</v>
      </c>
      <c r="AG25" s="1">
        <v>28</v>
      </c>
      <c r="AH25" s="1">
        <v>31</v>
      </c>
      <c r="AI25" s="1">
        <v>30</v>
      </c>
      <c r="AJ25" s="1">
        <v>31</v>
      </c>
      <c r="AK25" s="1">
        <v>30</v>
      </c>
      <c r="AL25" s="1">
        <v>31</v>
      </c>
      <c r="AM25" s="1">
        <v>31</v>
      </c>
      <c r="AN25" s="1">
        <v>30</v>
      </c>
      <c r="AO25" s="1">
        <v>31</v>
      </c>
      <c r="AP25" s="1">
        <v>30</v>
      </c>
      <c r="AQ25" s="1">
        <v>31</v>
      </c>
      <c r="AR25" s="1">
        <v>365</v>
      </c>
      <c r="AS25" s="10" t="s">
        <v>25</v>
      </c>
      <c r="AT25" s="9">
        <f>AR25/12</f>
        <v>30.416666666666668</v>
      </c>
    </row>
    <row r="26" spans="1:46" x14ac:dyDescent="0.25">
      <c r="A26" s="20"/>
      <c r="B26" s="46"/>
      <c r="C26" s="58" t="s">
        <v>14</v>
      </c>
      <c r="D26" s="59">
        <v>0</v>
      </c>
      <c r="E26" s="60">
        <f t="shared" ref="E26:P26" si="4">AF25-SUM(E27:E31)</f>
        <v>31</v>
      </c>
      <c r="F26" s="61">
        <f t="shared" si="4"/>
        <v>28</v>
      </c>
      <c r="G26" s="61">
        <f t="shared" si="4"/>
        <v>31</v>
      </c>
      <c r="H26" s="61">
        <f t="shared" si="4"/>
        <v>0</v>
      </c>
      <c r="I26" s="61">
        <f t="shared" si="4"/>
        <v>0</v>
      </c>
      <c r="J26" s="61">
        <f t="shared" si="4"/>
        <v>0</v>
      </c>
      <c r="K26" s="61">
        <f t="shared" si="4"/>
        <v>0</v>
      </c>
      <c r="L26" s="61">
        <f t="shared" si="4"/>
        <v>0</v>
      </c>
      <c r="M26" s="61">
        <f t="shared" si="4"/>
        <v>0</v>
      </c>
      <c r="N26" s="61">
        <f t="shared" si="4"/>
        <v>0</v>
      </c>
      <c r="O26" s="61">
        <f t="shared" si="4"/>
        <v>30</v>
      </c>
      <c r="P26" s="62">
        <f t="shared" si="4"/>
        <v>31</v>
      </c>
      <c r="Q26" s="57"/>
      <c r="R26" s="57"/>
      <c r="S26" s="20"/>
      <c r="T26" s="23"/>
      <c r="U26" s="21"/>
      <c r="V26" s="21"/>
      <c r="W26" s="21"/>
      <c r="X26" s="21"/>
      <c r="Y26" s="21"/>
      <c r="Z26" s="21"/>
      <c r="AA26" s="21"/>
      <c r="AB26" s="21"/>
      <c r="AC26" s="21"/>
      <c r="AD26" s="20"/>
      <c r="AE26" t="s">
        <v>26</v>
      </c>
      <c r="AF26">
        <f t="shared" ref="AF26:AQ26" si="5">IF(E26&lt;0,1,0)</f>
        <v>0</v>
      </c>
      <c r="AG26">
        <f t="shared" si="5"/>
        <v>0</v>
      </c>
      <c r="AH26">
        <f t="shared" si="5"/>
        <v>0</v>
      </c>
      <c r="AI26">
        <f t="shared" si="5"/>
        <v>0</v>
      </c>
      <c r="AJ26">
        <f t="shared" si="5"/>
        <v>0</v>
      </c>
      <c r="AK26">
        <f t="shared" si="5"/>
        <v>0</v>
      </c>
      <c r="AL26">
        <f t="shared" si="5"/>
        <v>0</v>
      </c>
      <c r="AM26">
        <f t="shared" si="5"/>
        <v>0</v>
      </c>
      <c r="AN26">
        <f t="shared" si="5"/>
        <v>0</v>
      </c>
      <c r="AO26">
        <f t="shared" si="5"/>
        <v>0</v>
      </c>
      <c r="AP26">
        <f t="shared" si="5"/>
        <v>0</v>
      </c>
      <c r="AQ26">
        <f t="shared" si="5"/>
        <v>0</v>
      </c>
      <c r="AR26">
        <f>SUM(AF26:AQ26)</f>
        <v>0</v>
      </c>
    </row>
    <row r="27" spans="1:46" x14ac:dyDescent="0.25">
      <c r="A27" s="20"/>
      <c r="B27" s="46"/>
      <c r="C27" s="63" t="s">
        <v>15</v>
      </c>
      <c r="D27" s="26">
        <v>4</v>
      </c>
      <c r="E27" s="2"/>
      <c r="F27" s="3"/>
      <c r="G27" s="3"/>
      <c r="H27" s="3"/>
      <c r="I27" s="3"/>
      <c r="J27" s="3"/>
      <c r="K27" s="3"/>
      <c r="L27" s="3"/>
      <c r="M27" s="3"/>
      <c r="N27" s="3"/>
      <c r="O27" s="3"/>
      <c r="P27" s="4"/>
      <c r="Q27" s="57"/>
      <c r="R27" s="57"/>
      <c r="S27" s="20"/>
      <c r="T27" s="21"/>
      <c r="U27" s="21"/>
      <c r="V27" s="21"/>
      <c r="W27" s="21"/>
      <c r="X27" s="21"/>
      <c r="Y27" s="21"/>
      <c r="Z27" s="21"/>
      <c r="AA27" s="21"/>
      <c r="AB27" s="21"/>
      <c r="AC27" s="21"/>
      <c r="AD27" s="20"/>
    </row>
    <row r="28" spans="1:46" x14ac:dyDescent="0.25">
      <c r="A28" s="20"/>
      <c r="B28" s="46"/>
      <c r="C28" s="63" t="s">
        <v>16</v>
      </c>
      <c r="D28" s="26">
        <v>8</v>
      </c>
      <c r="E28" s="2"/>
      <c r="F28" s="3"/>
      <c r="G28" s="3"/>
      <c r="H28" s="3"/>
      <c r="I28" s="3"/>
      <c r="J28" s="3"/>
      <c r="K28" s="3"/>
      <c r="L28" s="3"/>
      <c r="M28" s="3"/>
      <c r="N28" s="3"/>
      <c r="O28" s="3"/>
      <c r="P28" s="4"/>
      <c r="Q28" s="57"/>
      <c r="R28" s="57"/>
      <c r="S28" s="20"/>
      <c r="T28" s="21"/>
      <c r="U28" s="21"/>
      <c r="V28" s="21"/>
      <c r="W28" s="21"/>
      <c r="X28" s="21"/>
      <c r="Y28" s="21"/>
      <c r="Z28" s="21"/>
      <c r="AA28" s="21"/>
      <c r="AB28" s="21"/>
      <c r="AC28" s="21"/>
      <c r="AD28" s="20"/>
    </row>
    <row r="29" spans="1:46" x14ac:dyDescent="0.25">
      <c r="A29" s="20"/>
      <c r="B29" s="46"/>
      <c r="C29" s="64" t="s">
        <v>24</v>
      </c>
      <c r="D29" s="27">
        <v>12</v>
      </c>
      <c r="E29" s="2"/>
      <c r="F29" s="3"/>
      <c r="G29" s="3"/>
      <c r="H29" s="3"/>
      <c r="I29" s="3"/>
      <c r="J29" s="3"/>
      <c r="K29" s="3"/>
      <c r="L29" s="3"/>
      <c r="M29" s="3"/>
      <c r="N29" s="3"/>
      <c r="O29" s="3"/>
      <c r="P29" s="4"/>
      <c r="Q29" s="57"/>
      <c r="R29" s="57"/>
      <c r="S29" s="20"/>
      <c r="T29" s="21"/>
      <c r="U29" s="21"/>
      <c r="V29" s="21"/>
      <c r="W29" s="21"/>
      <c r="X29" s="21"/>
      <c r="Y29" s="21"/>
      <c r="Z29" s="21"/>
      <c r="AA29" s="21"/>
      <c r="AB29" s="21"/>
      <c r="AC29" s="21"/>
      <c r="AD29" s="20"/>
    </row>
    <row r="30" spans="1:46" x14ac:dyDescent="0.25">
      <c r="A30" s="20"/>
      <c r="B30" s="46"/>
      <c r="C30" s="63" t="s">
        <v>17</v>
      </c>
      <c r="D30" s="27">
        <v>20</v>
      </c>
      <c r="E30" s="2"/>
      <c r="F30" s="3"/>
      <c r="G30" s="3"/>
      <c r="H30" s="3">
        <v>30</v>
      </c>
      <c r="I30" s="3">
        <v>31</v>
      </c>
      <c r="J30" s="3">
        <v>30</v>
      </c>
      <c r="K30" s="3">
        <v>31</v>
      </c>
      <c r="L30" s="3">
        <v>31</v>
      </c>
      <c r="M30" s="3">
        <v>30</v>
      </c>
      <c r="N30" s="3">
        <v>31</v>
      </c>
      <c r="O30" s="3"/>
      <c r="P30" s="4"/>
      <c r="Q30" s="57"/>
      <c r="R30" s="57"/>
      <c r="S30" s="20"/>
      <c r="T30" s="21"/>
      <c r="U30" s="21"/>
      <c r="V30" s="21"/>
      <c r="W30" s="21"/>
      <c r="X30" s="21"/>
      <c r="Y30" s="21"/>
      <c r="Z30" s="21"/>
      <c r="AA30" s="21"/>
      <c r="AB30" s="21"/>
      <c r="AC30" s="21"/>
      <c r="AD30" s="20"/>
    </row>
    <row r="31" spans="1:46" ht="15.75" thickBot="1" x14ac:dyDescent="0.3">
      <c r="A31" s="20"/>
      <c r="B31" s="46"/>
      <c r="C31" s="65" t="s">
        <v>17</v>
      </c>
      <c r="D31" s="28">
        <v>24</v>
      </c>
      <c r="E31" s="5"/>
      <c r="F31" s="6"/>
      <c r="G31" s="6"/>
      <c r="H31" s="6"/>
      <c r="I31" s="6"/>
      <c r="J31" s="6"/>
      <c r="K31" s="6"/>
      <c r="L31" s="6"/>
      <c r="M31" s="6"/>
      <c r="N31" s="6"/>
      <c r="O31" s="6"/>
      <c r="P31" s="7"/>
      <c r="Q31" s="57"/>
      <c r="R31" s="57"/>
      <c r="S31" s="20"/>
      <c r="T31" s="21"/>
      <c r="U31" s="21"/>
      <c r="V31" s="21"/>
      <c r="W31" s="21"/>
      <c r="X31" s="21"/>
      <c r="Y31" s="21"/>
      <c r="Z31" s="21"/>
      <c r="AA31" s="21"/>
      <c r="AB31" s="21"/>
      <c r="AC31" s="21"/>
      <c r="AD31" s="20"/>
    </row>
    <row r="32" spans="1:46" ht="7.5" customHeight="1" x14ac:dyDescent="0.25">
      <c r="A32" s="20"/>
      <c r="B32" s="46"/>
      <c r="C32" s="66"/>
      <c r="D32" s="66"/>
      <c r="E32" s="67">
        <v>0</v>
      </c>
      <c r="F32" s="67"/>
      <c r="G32" s="67"/>
      <c r="H32" s="67"/>
      <c r="I32" s="67"/>
      <c r="J32" s="67"/>
      <c r="K32" s="67"/>
      <c r="L32" s="67"/>
      <c r="M32" s="67"/>
      <c r="N32" s="67"/>
      <c r="O32" s="67"/>
      <c r="P32" s="67"/>
      <c r="Q32" s="67"/>
      <c r="R32" s="67"/>
      <c r="S32" s="20"/>
      <c r="T32" s="21"/>
      <c r="U32" s="21"/>
      <c r="V32" s="21"/>
      <c r="W32" s="21"/>
      <c r="X32" s="21"/>
      <c r="Y32" s="21"/>
      <c r="Z32" s="21"/>
      <c r="AA32" s="21"/>
      <c r="AB32" s="21"/>
      <c r="AC32" s="21"/>
      <c r="AD32" s="20"/>
    </row>
    <row r="33" spans="1:38" x14ac:dyDescent="0.25">
      <c r="A33" s="20"/>
      <c r="B33" s="46"/>
      <c r="C33" s="438" t="s">
        <v>27</v>
      </c>
      <c r="D33" s="439"/>
      <c r="E33" s="68">
        <f>SUMPRODUCT($D27:$D31,E27:E31)/24</f>
        <v>0</v>
      </c>
      <c r="F33" s="68">
        <f t="shared" ref="F33:P33" si="6">SUMPRODUCT($D27:$D31,F27:F31)/24</f>
        <v>0</v>
      </c>
      <c r="G33" s="68">
        <f t="shared" si="6"/>
        <v>0</v>
      </c>
      <c r="H33" s="68">
        <f t="shared" si="6"/>
        <v>25</v>
      </c>
      <c r="I33" s="68">
        <f t="shared" si="6"/>
        <v>25.833333333333332</v>
      </c>
      <c r="J33" s="68">
        <f t="shared" si="6"/>
        <v>25</v>
      </c>
      <c r="K33" s="68">
        <f t="shared" si="6"/>
        <v>25.833333333333332</v>
      </c>
      <c r="L33" s="68">
        <f t="shared" si="6"/>
        <v>25.833333333333332</v>
      </c>
      <c r="M33" s="68">
        <f t="shared" si="6"/>
        <v>25</v>
      </c>
      <c r="N33" s="68">
        <f t="shared" si="6"/>
        <v>25.833333333333332</v>
      </c>
      <c r="O33" s="68">
        <f t="shared" si="6"/>
        <v>0</v>
      </c>
      <c r="P33" s="68">
        <f t="shared" si="6"/>
        <v>0</v>
      </c>
      <c r="Q33" s="69">
        <f>SUM(E33:P33)</f>
        <v>178.33333333333334</v>
      </c>
      <c r="R33" s="70"/>
      <c r="S33" s="20"/>
      <c r="T33" s="23" t="s">
        <v>112</v>
      </c>
      <c r="U33" s="21"/>
      <c r="V33" s="21"/>
      <c r="W33" s="21"/>
      <c r="X33" s="21"/>
      <c r="Y33" s="21"/>
      <c r="Z33" s="21"/>
      <c r="AA33" s="21"/>
      <c r="AB33" s="21"/>
      <c r="AC33" s="21"/>
      <c r="AD33" s="20"/>
    </row>
    <row r="34" spans="1:38" x14ac:dyDescent="0.25">
      <c r="A34" s="20"/>
      <c r="B34" s="46"/>
      <c r="C34" s="71" t="s">
        <v>28</v>
      </c>
      <c r="D34" s="384">
        <f>Q33/AT25</f>
        <v>5.8630136986301373</v>
      </c>
      <c r="E34" s="72" t="str">
        <f>IF(AF26=0,"","Erreur")</f>
        <v/>
      </c>
      <c r="F34" s="72" t="str">
        <f t="shared" ref="F34:P34" si="7">IF(AG26=0,"","Erreur")</f>
        <v/>
      </c>
      <c r="G34" s="72" t="str">
        <f t="shared" si="7"/>
        <v/>
      </c>
      <c r="H34" s="72" t="str">
        <f t="shared" si="7"/>
        <v/>
      </c>
      <c r="I34" s="72" t="str">
        <f t="shared" si="7"/>
        <v/>
      </c>
      <c r="J34" s="72" t="str">
        <f t="shared" si="7"/>
        <v/>
      </c>
      <c r="K34" s="72" t="str">
        <f t="shared" si="7"/>
        <v/>
      </c>
      <c r="L34" s="72" t="str">
        <f t="shared" si="7"/>
        <v/>
      </c>
      <c r="M34" s="72" t="str">
        <f t="shared" si="7"/>
        <v/>
      </c>
      <c r="N34" s="72" t="str">
        <f t="shared" si="7"/>
        <v/>
      </c>
      <c r="O34" s="72" t="str">
        <f t="shared" si="7"/>
        <v/>
      </c>
      <c r="P34" s="72" t="str">
        <f t="shared" si="7"/>
        <v/>
      </c>
      <c r="Q34" s="119">
        <f>SUM(E27:P31)</f>
        <v>214</v>
      </c>
      <c r="R34" s="53"/>
      <c r="S34" s="20"/>
      <c r="T34" s="31" t="s">
        <v>113</v>
      </c>
      <c r="U34" s="21"/>
      <c r="V34" s="21"/>
      <c r="W34" s="21"/>
      <c r="X34" s="21"/>
      <c r="Y34" s="21"/>
      <c r="Z34" s="21"/>
      <c r="AA34" s="21"/>
      <c r="AB34" s="21"/>
      <c r="AC34" s="21"/>
      <c r="AD34" s="20"/>
    </row>
    <row r="35" spans="1:38" ht="12.75" customHeight="1" x14ac:dyDescent="0.25">
      <c r="A35" s="20"/>
      <c r="B35" s="46"/>
      <c r="C35" s="46"/>
      <c r="D35" s="46"/>
      <c r="E35" s="46"/>
      <c r="F35" s="46"/>
      <c r="G35" s="46"/>
      <c r="H35" s="46"/>
      <c r="I35" s="46"/>
      <c r="J35" s="46"/>
      <c r="K35" s="46"/>
      <c r="L35" s="46"/>
      <c r="M35" s="46"/>
      <c r="N35" s="46"/>
      <c r="O35" s="46"/>
      <c r="P35" s="46"/>
      <c r="Q35" s="46"/>
      <c r="R35" s="46"/>
      <c r="S35" s="20"/>
      <c r="T35" s="21"/>
      <c r="U35" s="21"/>
      <c r="V35" s="21"/>
      <c r="W35" s="21"/>
      <c r="X35" s="21"/>
      <c r="Y35" s="21"/>
      <c r="Z35" s="21"/>
      <c r="AA35" s="21"/>
      <c r="AB35" s="21"/>
      <c r="AC35" s="21"/>
      <c r="AD35" s="20"/>
    </row>
    <row r="36" spans="1:38" ht="15.75" x14ac:dyDescent="0.25">
      <c r="A36" s="20"/>
      <c r="B36" s="47" t="s">
        <v>30</v>
      </c>
      <c r="C36" s="46"/>
      <c r="D36" s="46"/>
      <c r="E36" s="46"/>
      <c r="F36" s="46"/>
      <c r="G36" s="46"/>
      <c r="H36" s="46"/>
      <c r="I36" s="47" t="s">
        <v>76</v>
      </c>
      <c r="J36" s="46"/>
      <c r="K36" s="46"/>
      <c r="L36" s="46"/>
      <c r="M36" s="46"/>
      <c r="N36" s="46"/>
      <c r="O36" s="46"/>
      <c r="P36" s="46"/>
      <c r="Q36" s="46"/>
      <c r="R36" s="46"/>
      <c r="S36" s="20"/>
      <c r="T36" s="30" t="s">
        <v>43</v>
      </c>
      <c r="U36" s="35"/>
      <c r="V36" s="23"/>
      <c r="W36" s="23"/>
      <c r="X36" s="23"/>
      <c r="Y36" s="23"/>
      <c r="Z36" s="23"/>
      <c r="AA36" s="23"/>
      <c r="AB36" s="23"/>
      <c r="AC36" s="23"/>
      <c r="AD36" s="20"/>
      <c r="AE36" s="11"/>
      <c r="AF36" s="19"/>
      <c r="AG36" s="19" t="s">
        <v>74</v>
      </c>
      <c r="AH36" s="394">
        <f>IF($D$42&lt;AI38,AI39,IF($D$42&lt;AJ38,AJ39,IF($D$42&lt;AK38,AK39,AL39)))</f>
        <v>4</v>
      </c>
      <c r="AI36" s="19"/>
      <c r="AJ36" s="19"/>
    </row>
    <row r="37" spans="1:38" ht="7.5" customHeight="1" x14ac:dyDescent="0.25">
      <c r="A37" s="20"/>
      <c r="B37" s="46"/>
      <c r="C37" s="46"/>
      <c r="D37" s="46"/>
      <c r="E37" s="46"/>
      <c r="F37" s="46"/>
      <c r="G37" s="46"/>
      <c r="H37" s="46"/>
      <c r="I37" s="46"/>
      <c r="J37" s="46"/>
      <c r="K37" s="46"/>
      <c r="L37" s="46"/>
      <c r="M37" s="46"/>
      <c r="N37" s="46"/>
      <c r="O37" s="46"/>
      <c r="P37" s="46"/>
      <c r="Q37" s="46"/>
      <c r="R37" s="46"/>
      <c r="S37" s="20"/>
      <c r="T37" s="21"/>
      <c r="U37" s="23"/>
      <c r="V37" s="23"/>
      <c r="W37" s="23"/>
      <c r="X37" s="36"/>
      <c r="Y37" s="23"/>
      <c r="Z37" s="36"/>
      <c r="AA37" s="23"/>
      <c r="AB37" s="23"/>
      <c r="AC37" s="23"/>
      <c r="AD37" s="20"/>
      <c r="AE37" s="11"/>
      <c r="AF37" s="19"/>
      <c r="AI37" s="19"/>
      <c r="AJ37" s="19"/>
    </row>
    <row r="38" spans="1:38" x14ac:dyDescent="0.25">
      <c r="A38" s="20"/>
      <c r="B38" s="46"/>
      <c r="C38" s="73" t="s">
        <v>31</v>
      </c>
      <c r="D38" s="425">
        <v>555000</v>
      </c>
      <c r="E38" s="425"/>
      <c r="F38" s="74" t="s">
        <v>34</v>
      </c>
      <c r="G38" s="74"/>
      <c r="H38" s="448" t="s">
        <v>61</v>
      </c>
      <c r="I38" s="448"/>
      <c r="J38" s="449"/>
      <c r="K38" s="75" t="s">
        <v>38</v>
      </c>
      <c r="L38" s="450" t="s">
        <v>39</v>
      </c>
      <c r="M38" s="451"/>
      <c r="N38" s="74"/>
      <c r="O38" s="46"/>
      <c r="P38" s="46"/>
      <c r="Q38" s="46"/>
      <c r="R38" s="46"/>
      <c r="S38" s="20"/>
      <c r="T38" s="37" t="s">
        <v>1638</v>
      </c>
      <c r="U38" s="38"/>
      <c r="V38" s="23"/>
      <c r="W38" s="23"/>
      <c r="X38" s="36"/>
      <c r="Y38" s="23"/>
      <c r="Z38" s="36"/>
      <c r="AA38" s="23"/>
      <c r="AB38" s="23"/>
      <c r="AC38" s="433" t="s">
        <v>114</v>
      </c>
      <c r="AD38" s="20"/>
      <c r="AE38" s="11"/>
      <c r="AF38" s="19"/>
      <c r="AG38" s="19" t="s">
        <v>73</v>
      </c>
      <c r="AH38" s="19" t="str">
        <f>IF(E10&lt;4,"A",IF(E10&gt;7,"C","B"))</f>
        <v>B</v>
      </c>
      <c r="AI38" s="19">
        <v>4500</v>
      </c>
      <c r="AJ38" s="19">
        <v>6000</v>
      </c>
      <c r="AK38">
        <v>8000</v>
      </c>
    </row>
    <row r="39" spans="1:38" x14ac:dyDescent="0.25">
      <c r="A39" s="20"/>
      <c r="B39" s="46"/>
      <c r="C39" s="76" t="s">
        <v>32</v>
      </c>
      <c r="D39" s="425"/>
      <c r="E39" s="425"/>
      <c r="F39" s="74" t="s">
        <v>34</v>
      </c>
      <c r="G39" s="74"/>
      <c r="H39" s="426" t="s">
        <v>40</v>
      </c>
      <c r="I39" s="426"/>
      <c r="J39" s="426"/>
      <c r="K39" s="77">
        <f>VLOOKUP(AH38,$AH$39:$AL$44,MATCH($AH$36,$AH$39:$AL$39,0))</f>
        <v>111</v>
      </c>
      <c r="L39" s="411">
        <f>K39*E6</f>
        <v>8214</v>
      </c>
      <c r="M39" s="412"/>
      <c r="N39" s="46"/>
      <c r="O39" s="46"/>
      <c r="P39" s="46"/>
      <c r="Q39" s="46"/>
      <c r="R39" s="46"/>
      <c r="S39" s="20"/>
      <c r="T39" s="40" t="s">
        <v>44</v>
      </c>
      <c r="U39" s="427" t="s">
        <v>45</v>
      </c>
      <c r="V39" s="428"/>
      <c r="W39" s="427" t="s">
        <v>46</v>
      </c>
      <c r="X39" s="452"/>
      <c r="Y39" s="452"/>
      <c r="Z39" s="452"/>
      <c r="AA39" s="452"/>
      <c r="AB39" s="428"/>
      <c r="AC39" s="433"/>
      <c r="AD39" s="20"/>
      <c r="AE39" s="11"/>
      <c r="AF39" s="19"/>
      <c r="AG39" s="19"/>
      <c r="AH39" s="12" t="s">
        <v>64</v>
      </c>
      <c r="AI39" s="12">
        <v>1</v>
      </c>
      <c r="AJ39" s="12">
        <v>2</v>
      </c>
      <c r="AK39" s="12">
        <v>3</v>
      </c>
      <c r="AL39" s="12">
        <v>4</v>
      </c>
    </row>
    <row r="40" spans="1:38" x14ac:dyDescent="0.25">
      <c r="A40" s="20"/>
      <c r="B40" s="46"/>
      <c r="C40" s="78" t="s">
        <v>33</v>
      </c>
      <c r="D40" s="453">
        <f>D38+D39</f>
        <v>555000</v>
      </c>
      <c r="E40" s="453"/>
      <c r="F40" s="74" t="s">
        <v>34</v>
      </c>
      <c r="G40" s="46"/>
      <c r="H40" s="429" t="s">
        <v>41</v>
      </c>
      <c r="I40" s="429"/>
      <c r="J40" s="429"/>
      <c r="K40" s="79">
        <f>VLOOKUP("A",AH41:AL41,AH36+1)*(12-E10)/12</f>
        <v>47.113809700111069</v>
      </c>
      <c r="L40" s="407">
        <f>K40*E6</f>
        <v>3486.421917808219</v>
      </c>
      <c r="M40" s="408"/>
      <c r="N40" s="74" t="s">
        <v>59</v>
      </c>
      <c r="O40" s="46"/>
      <c r="P40" s="46"/>
      <c r="Q40" s="46"/>
      <c r="R40" s="46"/>
      <c r="S40" s="20"/>
      <c r="T40" s="42" t="s">
        <v>47</v>
      </c>
      <c r="U40" s="418" t="s">
        <v>48</v>
      </c>
      <c r="V40" s="419"/>
      <c r="W40" s="418" t="s">
        <v>49</v>
      </c>
      <c r="X40" s="420"/>
      <c r="Y40" s="420" t="s">
        <v>50</v>
      </c>
      <c r="Z40" s="420"/>
      <c r="AA40" s="420" t="s">
        <v>51</v>
      </c>
      <c r="AB40" s="419"/>
      <c r="AC40" s="433"/>
      <c r="AD40" s="20"/>
      <c r="AE40" s="11"/>
      <c r="AF40" s="19"/>
      <c r="AG40" s="12" t="s">
        <v>25</v>
      </c>
      <c r="AH40" s="19"/>
      <c r="AI40" s="12" t="s">
        <v>1635</v>
      </c>
      <c r="AJ40" s="13" t="s">
        <v>65</v>
      </c>
      <c r="AK40" s="14" t="s">
        <v>66</v>
      </c>
      <c r="AL40" s="13" t="s">
        <v>67</v>
      </c>
    </row>
    <row r="41" spans="1:38" x14ac:dyDescent="0.25">
      <c r="A41" s="20"/>
      <c r="B41" s="46"/>
      <c r="C41" s="80" t="s">
        <v>35</v>
      </c>
      <c r="D41" s="437">
        <f>D40/0.92</f>
        <v>603260.86956521741</v>
      </c>
      <c r="E41" s="437"/>
      <c r="F41" s="81" t="s">
        <v>36</v>
      </c>
      <c r="G41" s="46"/>
      <c r="H41" s="426" t="s">
        <v>42</v>
      </c>
      <c r="I41" s="426"/>
      <c r="J41" s="426"/>
      <c r="K41" s="79">
        <f>K39-K40</f>
        <v>63.886190299888931</v>
      </c>
      <c r="L41" s="407">
        <f>L39-L40</f>
        <v>4727.5780821917815</v>
      </c>
      <c r="M41" s="408"/>
      <c r="N41" s="74" t="s">
        <v>60</v>
      </c>
      <c r="O41" s="46"/>
      <c r="P41" s="46"/>
      <c r="Q41" s="46"/>
      <c r="R41" s="46"/>
      <c r="S41" s="20"/>
      <c r="T41" s="395" t="s">
        <v>1636</v>
      </c>
      <c r="U41" s="423" t="s">
        <v>1637</v>
      </c>
      <c r="V41" s="423"/>
      <c r="W41" s="424">
        <v>62</v>
      </c>
      <c r="X41" s="424"/>
      <c r="Y41" s="424">
        <v>76</v>
      </c>
      <c r="Z41" s="424"/>
      <c r="AA41" s="424">
        <v>86</v>
      </c>
      <c r="AB41" s="424"/>
      <c r="AC41" s="433"/>
      <c r="AD41" s="20"/>
      <c r="AE41" s="11"/>
      <c r="AF41" s="19"/>
      <c r="AG41" s="12" t="s">
        <v>68</v>
      </c>
      <c r="AH41" s="12" t="s">
        <v>63</v>
      </c>
      <c r="AI41" s="15">
        <v>62</v>
      </c>
      <c r="AJ41" s="15">
        <v>75</v>
      </c>
      <c r="AK41" s="15">
        <v>83</v>
      </c>
      <c r="AL41" s="15">
        <v>91</v>
      </c>
    </row>
    <row r="42" spans="1:38" x14ac:dyDescent="0.25">
      <c r="A42" s="20"/>
      <c r="B42" s="46"/>
      <c r="C42" s="76" t="s">
        <v>37</v>
      </c>
      <c r="D42" s="430">
        <f>IF(E6=0,0,D41/E6)</f>
        <v>8152.173913043478</v>
      </c>
      <c r="E42" s="430"/>
      <c r="F42" s="81" t="s">
        <v>36</v>
      </c>
      <c r="G42" s="46"/>
      <c r="H42" s="46"/>
      <c r="I42" s="46"/>
      <c r="J42" s="46"/>
      <c r="K42" s="46"/>
      <c r="L42" s="46"/>
      <c r="M42" s="46"/>
      <c r="N42" s="46"/>
      <c r="O42" s="46"/>
      <c r="P42" s="46"/>
      <c r="Q42" s="46"/>
      <c r="R42" s="46"/>
      <c r="S42" s="20"/>
      <c r="T42" s="41" t="s">
        <v>52</v>
      </c>
      <c r="U42" s="421" t="s">
        <v>53</v>
      </c>
      <c r="V42" s="422"/>
      <c r="W42" s="416">
        <v>75</v>
      </c>
      <c r="X42" s="417"/>
      <c r="Y42" s="416">
        <v>92</v>
      </c>
      <c r="Z42" s="417"/>
      <c r="AA42" s="416">
        <v>104</v>
      </c>
      <c r="AB42" s="417"/>
      <c r="AC42" s="433"/>
      <c r="AD42" s="20"/>
      <c r="AE42" s="11"/>
      <c r="AF42" s="19"/>
      <c r="AG42" s="16" t="s">
        <v>69</v>
      </c>
      <c r="AH42" s="12" t="s">
        <v>70</v>
      </c>
      <c r="AI42" s="15">
        <v>76</v>
      </c>
      <c r="AJ42" s="15">
        <v>92</v>
      </c>
      <c r="AK42" s="15">
        <v>101</v>
      </c>
      <c r="AL42" s="15">
        <v>111</v>
      </c>
    </row>
    <row r="43" spans="1:38" x14ac:dyDescent="0.25">
      <c r="A43" s="20"/>
      <c r="B43" s="46"/>
      <c r="C43" s="46"/>
      <c r="D43" s="46"/>
      <c r="E43" s="46"/>
      <c r="F43" s="46"/>
      <c r="G43" s="46"/>
      <c r="H43" s="46"/>
      <c r="I43" s="46"/>
      <c r="J43" s="46" t="s">
        <v>62</v>
      </c>
      <c r="K43" s="82">
        <f>IF($D$42&lt;AI38,AI44,IF($D$42&lt;AJ38,AJ44,IF($D$42&lt;AK38,AK44,AL44)))</f>
        <v>1.1499999999999999</v>
      </c>
      <c r="L43" s="411">
        <f>K43*E6</f>
        <v>85.1</v>
      </c>
      <c r="M43" s="412"/>
      <c r="N43" s="46"/>
      <c r="O43" s="46"/>
      <c r="P43" s="46"/>
      <c r="Q43" s="46"/>
      <c r="R43" s="46"/>
      <c r="S43" s="20"/>
      <c r="T43" s="41" t="s">
        <v>55</v>
      </c>
      <c r="U43" s="421" t="s">
        <v>56</v>
      </c>
      <c r="V43" s="422"/>
      <c r="W43" s="416">
        <v>83</v>
      </c>
      <c r="X43" s="417"/>
      <c r="Y43" s="416">
        <v>101</v>
      </c>
      <c r="Z43" s="417"/>
      <c r="AA43" s="416">
        <v>115</v>
      </c>
      <c r="AB43" s="417"/>
      <c r="AC43" s="433"/>
      <c r="AD43" s="20"/>
      <c r="AE43" s="11"/>
      <c r="AF43" s="19"/>
      <c r="AG43" s="12" t="s">
        <v>71</v>
      </c>
      <c r="AH43" s="12" t="s">
        <v>72</v>
      </c>
      <c r="AI43" s="15">
        <v>86</v>
      </c>
      <c r="AJ43" s="15">
        <v>104</v>
      </c>
      <c r="AK43" s="15">
        <v>115</v>
      </c>
      <c r="AL43" s="15">
        <v>126</v>
      </c>
    </row>
    <row r="44" spans="1:38" x14ac:dyDescent="0.25">
      <c r="A44" s="20"/>
      <c r="B44" s="46"/>
      <c r="C44" s="46"/>
      <c r="D44" s="46"/>
      <c r="E44" s="46"/>
      <c r="F44" s="46"/>
      <c r="G44" s="46"/>
      <c r="H44" s="46"/>
      <c r="I44" s="46"/>
      <c r="J44" s="46"/>
      <c r="K44" s="46"/>
      <c r="L44" s="46"/>
      <c r="M44" s="46"/>
      <c r="N44" s="46"/>
      <c r="O44" s="46"/>
      <c r="P44" s="46"/>
      <c r="Q44" s="46"/>
      <c r="R44" s="46"/>
      <c r="S44" s="20"/>
      <c r="T44" s="42" t="s">
        <v>57</v>
      </c>
      <c r="U44" s="418" t="s">
        <v>58</v>
      </c>
      <c r="V44" s="419"/>
      <c r="W44" s="435">
        <v>91</v>
      </c>
      <c r="X44" s="436"/>
      <c r="Y44" s="435">
        <v>111</v>
      </c>
      <c r="Z44" s="436"/>
      <c r="AA44" s="435">
        <v>126</v>
      </c>
      <c r="AB44" s="436"/>
      <c r="AC44" s="21"/>
      <c r="AD44" s="20"/>
      <c r="AF44" s="19"/>
      <c r="AG44" s="19"/>
      <c r="AH44" s="17" t="s">
        <v>62</v>
      </c>
      <c r="AI44" s="17">
        <v>0.79</v>
      </c>
      <c r="AJ44" s="17">
        <v>0.95</v>
      </c>
      <c r="AK44" s="17">
        <v>1.05</v>
      </c>
      <c r="AL44" s="17">
        <v>1.1499999999999999</v>
      </c>
    </row>
    <row r="45" spans="1:38" ht="15.75" x14ac:dyDescent="0.25">
      <c r="A45" s="20"/>
      <c r="B45" s="47" t="s">
        <v>84</v>
      </c>
      <c r="C45" s="46"/>
      <c r="D45" s="46"/>
      <c r="E45" s="46"/>
      <c r="F45" s="46"/>
      <c r="G45" s="46"/>
      <c r="H45" s="47" t="s">
        <v>85</v>
      </c>
      <c r="I45" s="46"/>
      <c r="J45" s="46"/>
      <c r="K45" s="46"/>
      <c r="L45" s="47" t="s">
        <v>335</v>
      </c>
      <c r="M45" s="46"/>
      <c r="N45" s="46"/>
      <c r="O45" s="46"/>
      <c r="P45" s="46"/>
      <c r="Q45" s="46"/>
      <c r="R45" s="46"/>
      <c r="S45" s="20"/>
      <c r="T45" s="21"/>
      <c r="U45" s="21"/>
      <c r="V45" s="21"/>
      <c r="W45" s="31" t="s">
        <v>54</v>
      </c>
      <c r="X45" s="21"/>
      <c r="Y45" s="21"/>
      <c r="Z45" s="21"/>
      <c r="AA45" s="21"/>
      <c r="AB45" s="21"/>
      <c r="AC45" s="21"/>
      <c r="AD45" s="20"/>
      <c r="AF45" s="19"/>
      <c r="AG45" s="19"/>
      <c r="AH45" s="19"/>
      <c r="AI45" s="19"/>
      <c r="AJ45" s="19"/>
    </row>
    <row r="46" spans="1:38" ht="15" customHeight="1" x14ac:dyDescent="0.25">
      <c r="A46" s="20"/>
      <c r="B46" s="46"/>
      <c r="C46" s="83" t="s">
        <v>96</v>
      </c>
      <c r="D46" s="84" t="s">
        <v>81</v>
      </c>
      <c r="E46" s="85" t="s">
        <v>117</v>
      </c>
      <c r="F46" s="86" t="s">
        <v>1</v>
      </c>
      <c r="G46" s="87"/>
      <c r="H46" s="107" t="s">
        <v>235</v>
      </c>
      <c r="I46" s="107"/>
      <c r="J46" s="46"/>
      <c r="K46" s="46"/>
      <c r="L46" s="46"/>
      <c r="M46" s="88"/>
      <c r="N46" s="431" t="s">
        <v>165</v>
      </c>
      <c r="O46" s="431"/>
      <c r="P46" s="46"/>
      <c r="Q46" s="46"/>
      <c r="R46" s="46"/>
      <c r="S46" s="20"/>
      <c r="T46" s="432" t="s">
        <v>115</v>
      </c>
      <c r="U46" s="432"/>
      <c r="V46" s="432"/>
      <c r="W46" s="432"/>
      <c r="X46" s="432"/>
      <c r="Y46" s="432"/>
      <c r="Z46" s="432"/>
      <c r="AA46" s="432"/>
      <c r="AB46" s="432"/>
      <c r="AC46" s="432"/>
      <c r="AD46" s="20"/>
      <c r="AF46" s="19"/>
      <c r="AG46" s="19"/>
      <c r="AH46" s="19"/>
      <c r="AI46" s="19"/>
      <c r="AJ46" s="19"/>
    </row>
    <row r="47" spans="1:38" x14ac:dyDescent="0.25">
      <c r="A47" s="20"/>
      <c r="B47" s="46"/>
      <c r="C47" s="130" t="s">
        <v>78</v>
      </c>
      <c r="D47" s="111"/>
      <c r="E47" s="111"/>
      <c r="F47" s="112">
        <f>D47+E47</f>
        <v>0</v>
      </c>
      <c r="G47" s="87"/>
      <c r="H47" s="86" t="s">
        <v>81</v>
      </c>
      <c r="I47" s="86" t="s">
        <v>83</v>
      </c>
      <c r="J47" s="86" t="s">
        <v>1</v>
      </c>
      <c r="K47" s="46"/>
      <c r="L47" s="46"/>
      <c r="M47" s="91" t="s">
        <v>81</v>
      </c>
      <c r="N47" s="404">
        <f>D22*AT13*G7*K43</f>
        <v>12929.066666666666</v>
      </c>
      <c r="O47" s="405"/>
      <c r="P47" s="46">
        <f>Q21*G7*K43</f>
        <v>12929.066666666666</v>
      </c>
      <c r="Q47" s="46"/>
      <c r="R47" s="46"/>
      <c r="S47" s="20"/>
      <c r="T47" s="432" t="s">
        <v>116</v>
      </c>
      <c r="U47" s="432"/>
      <c r="V47" s="432"/>
      <c r="W47" s="432"/>
      <c r="X47" s="432"/>
      <c r="Y47" s="432"/>
      <c r="Z47" s="432"/>
      <c r="AA47" s="432"/>
      <c r="AB47" s="432"/>
      <c r="AC47" s="432"/>
      <c r="AD47" s="20"/>
      <c r="AF47" s="19"/>
      <c r="AG47" s="19"/>
      <c r="AH47" s="19"/>
      <c r="AI47" s="19"/>
      <c r="AJ47" s="19"/>
    </row>
    <row r="48" spans="1:38" x14ac:dyDescent="0.25">
      <c r="A48" s="20"/>
      <c r="B48" s="46"/>
      <c r="C48" s="89" t="s">
        <v>197</v>
      </c>
      <c r="D48" s="8">
        <v>27</v>
      </c>
      <c r="E48" s="8">
        <v>4</v>
      </c>
      <c r="F48" s="90">
        <f>D48+E48</f>
        <v>31</v>
      </c>
      <c r="G48" s="87"/>
      <c r="H48" s="8">
        <v>8.5</v>
      </c>
      <c r="I48" s="8">
        <v>7</v>
      </c>
      <c r="J48" s="46"/>
      <c r="K48" s="46"/>
      <c r="L48" s="46"/>
      <c r="M48" s="91" t="s">
        <v>82</v>
      </c>
      <c r="N48" s="404">
        <f>D34*AT13*J7*K43</f>
        <v>2050.8333333333335</v>
      </c>
      <c r="O48" s="405"/>
      <c r="P48" s="46">
        <f>Q33*J7*K43</f>
        <v>2050.8333333333335</v>
      </c>
      <c r="Q48" s="46"/>
      <c r="R48" s="46"/>
      <c r="S48" s="20"/>
      <c r="T48" s="434" t="s">
        <v>160</v>
      </c>
      <c r="U48" s="432"/>
      <c r="V48" s="432"/>
      <c r="W48" s="432"/>
      <c r="X48" s="432"/>
      <c r="Y48" s="432"/>
      <c r="Z48" s="432"/>
      <c r="AA48" s="432"/>
      <c r="AB48" s="432"/>
      <c r="AC48" s="432"/>
      <c r="AD48" s="20"/>
      <c r="AF48" s="19"/>
      <c r="AG48" s="19"/>
      <c r="AH48" s="19"/>
      <c r="AI48" s="19"/>
      <c r="AJ48" s="19"/>
    </row>
    <row r="49" spans="1:36" x14ac:dyDescent="0.25">
      <c r="A49" s="20"/>
      <c r="B49" s="46"/>
      <c r="C49" s="89" t="s">
        <v>196</v>
      </c>
      <c r="D49" s="8"/>
      <c r="E49" s="8"/>
      <c r="F49" s="90">
        <f>D49+E49</f>
        <v>0</v>
      </c>
      <c r="G49" s="104"/>
      <c r="H49" s="8"/>
      <c r="I49" s="8"/>
      <c r="J49" s="46"/>
      <c r="K49" s="46"/>
      <c r="L49" s="46"/>
      <c r="M49" s="91" t="s">
        <v>86</v>
      </c>
      <c r="N49" s="404">
        <v>0</v>
      </c>
      <c r="O49" s="405"/>
      <c r="P49" s="46"/>
      <c r="Q49" s="46"/>
      <c r="R49" s="46"/>
      <c r="S49" s="20"/>
      <c r="T49" s="110" t="s">
        <v>162</v>
      </c>
      <c r="V49" s="39">
        <v>0.5</v>
      </c>
      <c r="W49" s="21" t="s">
        <v>161</v>
      </c>
      <c r="X49" s="103"/>
      <c r="Y49" s="103"/>
      <c r="Z49" s="103"/>
      <c r="AA49" s="103"/>
      <c r="AB49" s="103"/>
      <c r="AC49" s="103"/>
      <c r="AD49" s="20"/>
      <c r="AF49" s="19">
        <f>D48*H48+E48*I48</f>
        <v>257.5</v>
      </c>
      <c r="AG49" s="19"/>
      <c r="AH49" s="19"/>
      <c r="AI49" s="19"/>
      <c r="AJ49" s="19"/>
    </row>
    <row r="50" spans="1:36" x14ac:dyDescent="0.25">
      <c r="A50" s="20"/>
      <c r="B50" s="46"/>
      <c r="C50" s="89" t="s">
        <v>79</v>
      </c>
      <c r="D50" s="8"/>
      <c r="E50" s="8"/>
      <c r="F50" s="90">
        <f t="shared" ref="F50:F51" si="8">D50+E50</f>
        <v>0</v>
      </c>
      <c r="G50" s="87"/>
      <c r="H50" s="8"/>
      <c r="I50" s="8"/>
      <c r="J50" s="46"/>
      <c r="K50" s="46"/>
      <c r="L50" s="46"/>
      <c r="M50" s="91" t="s">
        <v>1</v>
      </c>
      <c r="N50" s="409">
        <f>N47+N48</f>
        <v>14979.9</v>
      </c>
      <c r="O50" s="410"/>
      <c r="P50" s="46"/>
      <c r="Q50" s="46"/>
      <c r="R50" s="46"/>
      <c r="S50" s="20"/>
      <c r="T50" s="31" t="s">
        <v>124</v>
      </c>
      <c r="U50" s="21"/>
      <c r="V50" s="21"/>
      <c r="W50" s="21"/>
      <c r="X50" s="22"/>
      <c r="Y50" s="21"/>
      <c r="Z50" s="21"/>
      <c r="AA50" s="21"/>
      <c r="AB50" s="21"/>
      <c r="AC50" s="21"/>
      <c r="AD50" s="20"/>
      <c r="AF50" s="19">
        <f t="shared" ref="AF50:AF52" si="9">D49*H49+E49*I49</f>
        <v>0</v>
      </c>
      <c r="AG50" s="19"/>
      <c r="AH50" s="19"/>
      <c r="AI50" s="19"/>
      <c r="AJ50" s="19"/>
    </row>
    <row r="51" spans="1:36" x14ac:dyDescent="0.25">
      <c r="A51" s="20"/>
      <c r="B51" s="46"/>
      <c r="C51" s="89" t="s">
        <v>80</v>
      </c>
      <c r="D51" s="8"/>
      <c r="E51" s="8"/>
      <c r="F51" s="90">
        <f t="shared" si="8"/>
        <v>0</v>
      </c>
      <c r="G51" s="87"/>
      <c r="H51" s="8"/>
      <c r="I51" s="8"/>
      <c r="J51" s="46"/>
      <c r="K51" s="46"/>
      <c r="L51" s="46"/>
      <c r="M51" s="46"/>
      <c r="N51" s="46"/>
      <c r="O51" s="46"/>
      <c r="P51" s="46"/>
      <c r="Q51" s="46"/>
      <c r="R51" s="46"/>
      <c r="S51" s="20"/>
      <c r="T51" s="21"/>
      <c r="U51" s="21"/>
      <c r="V51" s="21"/>
      <c r="W51" s="21"/>
      <c r="X51" s="21"/>
      <c r="Y51" s="21"/>
      <c r="Z51" s="21"/>
      <c r="AA51" s="21"/>
      <c r="AB51" s="21"/>
      <c r="AC51" s="21"/>
      <c r="AD51" s="20"/>
      <c r="AF51" s="19">
        <f t="shared" si="9"/>
        <v>0</v>
      </c>
      <c r="AG51" s="19"/>
      <c r="AH51" s="19"/>
      <c r="AI51" s="19"/>
      <c r="AJ51" s="19"/>
    </row>
    <row r="52" spans="1:36" x14ac:dyDescent="0.25">
      <c r="A52" s="20"/>
      <c r="B52" s="46"/>
      <c r="C52" s="89" t="s">
        <v>208</v>
      </c>
      <c r="D52" s="90">
        <f>D48+D49+(D50+D51)*$V$49</f>
        <v>27</v>
      </c>
      <c r="E52" s="90">
        <f>E48+E49+(E50+E51)*$V$49</f>
        <v>4</v>
      </c>
      <c r="F52" s="90">
        <f>D52+E52</f>
        <v>31</v>
      </c>
      <c r="G52" s="87"/>
      <c r="H52" s="92">
        <f>D48*H48+D49*H49+D50*H50+D51*H51</f>
        <v>229.5</v>
      </c>
      <c r="I52" s="92">
        <f>E48*I48+E49*I49+E50*I50+E51*I51</f>
        <v>28</v>
      </c>
      <c r="J52" s="92">
        <f>H52+I52</f>
        <v>257.5</v>
      </c>
      <c r="K52" s="46" t="s">
        <v>88</v>
      </c>
      <c r="L52" s="46"/>
      <c r="M52" s="330" t="s">
        <v>333</v>
      </c>
      <c r="N52" s="331"/>
      <c r="O52" s="331"/>
      <c r="P52" s="331"/>
      <c r="Q52" s="332"/>
      <c r="R52" s="46"/>
      <c r="S52" s="20"/>
      <c r="T52" s="21"/>
      <c r="U52" s="21"/>
      <c r="V52" s="21"/>
      <c r="W52" s="21"/>
      <c r="X52" s="21"/>
      <c r="Y52" s="21"/>
      <c r="Z52" s="21"/>
      <c r="AA52" s="21"/>
      <c r="AB52" s="21"/>
      <c r="AC52" s="21"/>
      <c r="AD52" s="20"/>
      <c r="AF52" s="19">
        <f t="shared" si="9"/>
        <v>0</v>
      </c>
    </row>
    <row r="53" spans="1:36" x14ac:dyDescent="0.25">
      <c r="A53" s="20"/>
      <c r="B53" s="46"/>
      <c r="C53" s="46"/>
      <c r="D53" s="46"/>
      <c r="E53" s="46"/>
      <c r="F53" s="46"/>
      <c r="G53" s="46"/>
      <c r="H53" s="46"/>
      <c r="I53" s="46"/>
      <c r="J53" s="46"/>
      <c r="K53" s="46"/>
      <c r="L53" s="46"/>
      <c r="M53" s="333" t="s">
        <v>334</v>
      </c>
      <c r="N53" s="209"/>
      <c r="O53" s="209"/>
      <c r="P53" s="209"/>
      <c r="Q53" s="189"/>
      <c r="R53" s="46"/>
      <c r="S53" s="20"/>
      <c r="T53" s="432" t="s">
        <v>125</v>
      </c>
      <c r="U53" s="432"/>
      <c r="V53" s="432"/>
      <c r="W53" s="432"/>
      <c r="X53" s="432"/>
      <c r="Y53" s="432"/>
      <c r="Z53" s="432"/>
      <c r="AA53" s="432"/>
      <c r="AB53" s="432"/>
      <c r="AC53" s="432"/>
      <c r="AD53" s="20"/>
    </row>
    <row r="54" spans="1:36" ht="9.75" customHeight="1" x14ac:dyDescent="0.25">
      <c r="A54" s="20"/>
      <c r="B54" s="46"/>
      <c r="C54" s="46"/>
      <c r="D54" s="46"/>
      <c r="E54" s="46"/>
      <c r="F54" s="46"/>
      <c r="G54" s="46"/>
      <c r="H54" s="93"/>
      <c r="I54" s="93"/>
      <c r="J54" s="93"/>
      <c r="K54" s="46"/>
      <c r="L54" s="46"/>
      <c r="M54" s="46"/>
      <c r="N54" s="46"/>
      <c r="O54" s="46"/>
      <c r="P54" s="46"/>
      <c r="Q54" s="46"/>
      <c r="R54" s="46"/>
      <c r="S54" s="20"/>
      <c r="T54" s="21"/>
      <c r="U54" s="21"/>
      <c r="V54" s="21"/>
      <c r="W54" s="21"/>
      <c r="X54" s="21"/>
      <c r="Y54" s="21"/>
      <c r="Z54" s="21"/>
      <c r="AA54" s="21"/>
      <c r="AB54" s="21"/>
      <c r="AC54" s="21"/>
      <c r="AD54" s="20"/>
    </row>
    <row r="55" spans="1:36" ht="15.75" x14ac:dyDescent="0.25">
      <c r="A55" s="20"/>
      <c r="B55" s="47" t="s">
        <v>77</v>
      </c>
      <c r="C55" s="46"/>
      <c r="D55" s="336" t="s">
        <v>142</v>
      </c>
      <c r="E55" s="46"/>
      <c r="F55" s="46"/>
      <c r="G55" s="46"/>
      <c r="H55" s="47" t="s">
        <v>153</v>
      </c>
      <c r="I55" s="46"/>
      <c r="J55" s="46"/>
      <c r="K55" s="403" t="s">
        <v>192</v>
      </c>
      <c r="L55" s="403"/>
      <c r="M55" s="403"/>
      <c r="N55" s="403"/>
      <c r="O55" s="403"/>
      <c r="P55" s="46"/>
      <c r="Q55" s="46"/>
      <c r="R55" s="46"/>
      <c r="S55" s="20"/>
      <c r="T55" s="43"/>
      <c r="U55" s="22"/>
      <c r="V55" s="22"/>
      <c r="W55" s="22"/>
      <c r="X55" s="22"/>
      <c r="Y55" s="22"/>
      <c r="Z55" s="22"/>
      <c r="AA55" s="22"/>
      <c r="AB55" s="22"/>
      <c r="AC55" s="22"/>
      <c r="AD55" s="20"/>
    </row>
    <row r="56" spans="1:36" x14ac:dyDescent="0.25">
      <c r="A56" s="20"/>
      <c r="B56" s="46"/>
      <c r="C56" s="107" t="s">
        <v>190</v>
      </c>
      <c r="D56" s="29" t="s">
        <v>336</v>
      </c>
      <c r="E56" s="46"/>
      <c r="F56" s="46"/>
      <c r="G56" s="46"/>
      <c r="H56" s="106" t="s">
        <v>93</v>
      </c>
      <c r="I56" s="46"/>
      <c r="J56" s="46"/>
      <c r="K56" s="46"/>
      <c r="L56" s="46"/>
      <c r="M56" s="46"/>
      <c r="O56" s="49" t="s">
        <v>164</v>
      </c>
      <c r="P56" s="46"/>
      <c r="Q56" s="46"/>
      <c r="R56" s="46"/>
      <c r="S56" s="20"/>
      <c r="T56" s="43" t="s">
        <v>131</v>
      </c>
      <c r="U56" s="43"/>
      <c r="V56" s="22"/>
      <c r="W56" s="22"/>
      <c r="X56" s="22"/>
      <c r="Y56" s="22"/>
      <c r="Z56" s="22"/>
      <c r="AA56" s="22"/>
      <c r="AB56" s="22"/>
      <c r="AC56" s="22"/>
      <c r="AD56" s="20"/>
    </row>
    <row r="57" spans="1:36" x14ac:dyDescent="0.25">
      <c r="A57" s="20"/>
      <c r="B57" s="46"/>
      <c r="C57" s="91" t="s">
        <v>90</v>
      </c>
      <c r="D57" s="335">
        <f>IF(D52=0,0,N47/D52)</f>
        <v>478.85432098765426</v>
      </c>
      <c r="E57" s="109"/>
      <c r="F57" s="46"/>
      <c r="G57" s="414" t="str">
        <f>IF(D52=0,"",IF(AG57=1,"Dépassement","Ok"))</f>
        <v>Ok</v>
      </c>
      <c r="H57" s="415"/>
      <c r="I57" s="108">
        <f>IF(D52=0,"",H52/D52*1000/12)</f>
        <v>708.33333333333337</v>
      </c>
      <c r="J57" s="46"/>
      <c r="K57" s="46"/>
      <c r="L57" s="406" t="s">
        <v>81</v>
      </c>
      <c r="M57" s="406"/>
      <c r="N57" s="95">
        <f>IF(N47=0,0,H52*1000/N47)</f>
        <v>17.750701262272091</v>
      </c>
      <c r="O57" s="399" t="str">
        <f>IF(N57=0,"",IF(AG57=1,"Insuffisant","Ok"))</f>
        <v>Ok</v>
      </c>
      <c r="P57" s="399"/>
      <c r="Q57" s="46"/>
      <c r="R57" s="46"/>
      <c r="S57" s="20"/>
      <c r="T57" s="110" t="s">
        <v>168</v>
      </c>
      <c r="U57" s="31"/>
      <c r="V57" s="21"/>
      <c r="W57" s="21"/>
      <c r="X57" s="21"/>
      <c r="Y57" s="21"/>
      <c r="Z57" s="21"/>
      <c r="AA57" s="21"/>
      <c r="AB57" s="21"/>
      <c r="AC57" s="21"/>
      <c r="AD57" s="20"/>
      <c r="AF57">
        <f>IF(D57&gt;D$60,1,0)</f>
        <v>1</v>
      </c>
      <c r="AG57">
        <f>IF(N57&lt;N$60,1,0)</f>
        <v>0</v>
      </c>
    </row>
    <row r="58" spans="1:36" x14ac:dyDescent="0.25">
      <c r="A58" s="20"/>
      <c r="B58" s="46"/>
      <c r="C58" s="396" t="s">
        <v>1640</v>
      </c>
      <c r="D58" s="335">
        <f>IF(E52=0,0,N48/E52)</f>
        <v>512.70833333333337</v>
      </c>
      <c r="E58" s="369"/>
      <c r="F58" s="46"/>
      <c r="G58" s="414" t="str">
        <f>IF(E52=0,"",IF(AG59=1,"Dépassement","Ok"))</f>
        <v>Ok</v>
      </c>
      <c r="H58" s="415"/>
      <c r="I58" s="108">
        <f>IF(E52=0,"",I52/E52*1000/12)</f>
        <v>583.33333333333337</v>
      </c>
      <c r="J58" s="46"/>
      <c r="K58" s="46"/>
      <c r="L58" s="398" t="s">
        <v>82</v>
      </c>
      <c r="M58" s="398"/>
      <c r="N58" s="95">
        <f>IF(N48=0,0,I52*1000/N48)</f>
        <v>13.65298659081674</v>
      </c>
      <c r="O58" s="399" t="str">
        <f>IF(N58=0,"",IF(AG58=1,"Insuffisant","Ok"))</f>
        <v>Ok</v>
      </c>
      <c r="P58" s="399"/>
      <c r="Q58" s="46"/>
      <c r="R58" s="46"/>
      <c r="S58" s="20"/>
      <c r="T58" t="s">
        <v>170</v>
      </c>
      <c r="U58" s="31"/>
      <c r="V58" s="21"/>
      <c r="W58" s="21"/>
      <c r="X58" s="21"/>
      <c r="Y58" s="21"/>
      <c r="Z58" s="21"/>
      <c r="AA58" s="21"/>
      <c r="AB58" s="21"/>
      <c r="AC58" s="21"/>
      <c r="AD58" s="20"/>
      <c r="AF58">
        <f>IF(D58&gt;D$60,1,0)</f>
        <v>1</v>
      </c>
      <c r="AG58">
        <f>IF(N58&lt;N$60,1,0)</f>
        <v>0</v>
      </c>
    </row>
    <row r="59" spans="1:36" ht="15" customHeight="1" x14ac:dyDescent="0.25">
      <c r="A59" s="20"/>
      <c r="B59" s="46"/>
      <c r="C59" s="91" t="s">
        <v>91</v>
      </c>
      <c r="D59" s="335">
        <f>IF(F52=0,0,N50/F52)</f>
        <v>483.22258064516126</v>
      </c>
      <c r="E59" s="109"/>
      <c r="F59" s="46"/>
      <c r="G59" s="414" t="str">
        <f>IF(F52=0,"",IF(AG59=1,"Dépassement","Ok"))</f>
        <v>Ok</v>
      </c>
      <c r="H59" s="415"/>
      <c r="I59" s="108">
        <f>IF(J52=0,"",J52/F52*1000/12)</f>
        <v>692.20430107526875</v>
      </c>
      <c r="J59" s="46"/>
      <c r="K59" s="48"/>
      <c r="L59" s="406" t="s">
        <v>92</v>
      </c>
      <c r="M59" s="406"/>
      <c r="N59" s="95">
        <f>IF(N50=0,0,J52*1000/N50)</f>
        <v>17.189700865826875</v>
      </c>
      <c r="O59" s="399" t="str">
        <f>IF(N59=0,"",IF(AG59=1,"Insuffisant","Ok"))</f>
        <v>Ok</v>
      </c>
      <c r="P59" s="399"/>
      <c r="Q59" s="46"/>
      <c r="R59" s="46"/>
      <c r="S59" s="20"/>
      <c r="T59" s="31"/>
      <c r="U59" s="31"/>
      <c r="V59" s="21"/>
      <c r="W59" s="21"/>
      <c r="X59" s="21"/>
      <c r="Y59" s="21"/>
      <c r="Z59" s="21"/>
      <c r="AA59" s="21"/>
      <c r="AB59" s="21"/>
      <c r="AC59" s="21"/>
      <c r="AD59" s="20"/>
      <c r="AF59">
        <f>IF(D59&gt;D$60,1,0)</f>
        <v>1</v>
      </c>
      <c r="AG59">
        <f>IF(N59&lt;N$60,1,0)</f>
        <v>0</v>
      </c>
    </row>
    <row r="60" spans="1:36" x14ac:dyDescent="0.25">
      <c r="A60" s="20"/>
      <c r="B60" s="46"/>
      <c r="C60" s="369"/>
      <c r="D60" s="393"/>
      <c r="F60" s="369"/>
      <c r="G60" s="46"/>
      <c r="H60" s="46"/>
      <c r="I60" s="46"/>
      <c r="J60" s="46"/>
      <c r="K60" s="98"/>
      <c r="L60" s="98"/>
      <c r="M60" s="99" t="s">
        <v>154</v>
      </c>
      <c r="N60" s="100">
        <v>11.99</v>
      </c>
      <c r="O60" s="98" t="s">
        <v>191</v>
      </c>
      <c r="P60" s="98"/>
      <c r="Q60" s="98"/>
      <c r="R60" s="46"/>
      <c r="S60" s="20"/>
      <c r="U60" s="31" t="s">
        <v>119</v>
      </c>
      <c r="V60" s="29"/>
      <c r="W60" s="29"/>
      <c r="X60" s="29"/>
      <c r="Y60" s="29"/>
      <c r="Z60" s="29"/>
      <c r="AA60" s="29"/>
      <c r="AB60" s="29"/>
      <c r="AC60" s="21"/>
      <c r="AD60" s="20"/>
    </row>
    <row r="61" spans="1:36" x14ac:dyDescent="0.25">
      <c r="A61" s="20"/>
      <c r="B61" s="46"/>
      <c r="C61" s="46"/>
      <c r="D61" s="46"/>
      <c r="E61" s="46"/>
      <c r="F61" s="46"/>
      <c r="G61" s="46"/>
      <c r="H61" s="46"/>
      <c r="I61" s="46"/>
      <c r="J61" s="46"/>
      <c r="K61" s="46"/>
      <c r="L61" s="46"/>
      <c r="M61" s="46"/>
      <c r="N61" s="46"/>
      <c r="O61" s="46"/>
      <c r="P61" s="46"/>
      <c r="Q61" s="46"/>
      <c r="R61" s="46"/>
      <c r="S61" s="20"/>
      <c r="T61" s="31"/>
      <c r="U61" s="110" t="s">
        <v>169</v>
      </c>
      <c r="V61" s="21"/>
      <c r="W61" s="21"/>
      <c r="X61" s="21"/>
      <c r="Y61" s="21"/>
      <c r="Z61" s="21"/>
      <c r="AA61" s="21"/>
      <c r="AB61" s="21"/>
      <c r="AC61" s="21"/>
      <c r="AD61" s="20"/>
    </row>
    <row r="62" spans="1:36" ht="13.5" customHeight="1" x14ac:dyDescent="0.25">
      <c r="A62" s="20"/>
      <c r="B62" s="46"/>
      <c r="C62" s="46"/>
      <c r="D62" s="46"/>
      <c r="E62" s="46"/>
      <c r="F62" s="46"/>
      <c r="G62" s="46"/>
      <c r="H62" s="46"/>
      <c r="I62" s="46"/>
      <c r="J62" s="46"/>
      <c r="K62" s="46"/>
      <c r="L62" s="46"/>
      <c r="M62" s="46"/>
      <c r="N62" s="46"/>
      <c r="O62" s="46"/>
      <c r="P62" s="46"/>
      <c r="Q62" s="46"/>
      <c r="R62" s="46"/>
      <c r="S62" s="20"/>
      <c r="T62" s="31"/>
      <c r="U62" s="31" t="s">
        <v>120</v>
      </c>
      <c r="V62" s="21"/>
      <c r="W62" s="21"/>
      <c r="X62" s="21"/>
      <c r="Y62" s="21"/>
      <c r="Z62" s="21"/>
      <c r="AA62" s="21"/>
      <c r="AB62" s="21"/>
      <c r="AC62" s="21"/>
      <c r="AD62" s="20"/>
    </row>
    <row r="63" spans="1:36" ht="18" x14ac:dyDescent="0.25">
      <c r="A63" s="20"/>
      <c r="B63" s="18" t="s">
        <v>100</v>
      </c>
      <c r="C63" s="20"/>
      <c r="D63" s="20"/>
      <c r="E63" s="20"/>
      <c r="F63" s="20"/>
      <c r="G63" s="20"/>
      <c r="H63" s="20"/>
      <c r="I63" s="20"/>
      <c r="J63" s="20"/>
      <c r="K63" s="20"/>
      <c r="L63" s="20"/>
      <c r="M63" s="20"/>
      <c r="N63" s="20"/>
      <c r="O63" s="413">
        <v>43739</v>
      </c>
      <c r="P63" s="413"/>
      <c r="Q63" s="20"/>
      <c r="R63" s="20"/>
      <c r="S63" s="20"/>
      <c r="T63" s="21"/>
      <c r="V63" s="21"/>
      <c r="W63" s="21"/>
      <c r="X63" s="21"/>
      <c r="Y63" s="21"/>
      <c r="Z63" s="21"/>
      <c r="AA63" s="21"/>
      <c r="AB63" s="21"/>
      <c r="AC63" s="21"/>
      <c r="AD63" s="20"/>
    </row>
    <row r="64" spans="1:36" ht="15.75" x14ac:dyDescent="0.25">
      <c r="A64" s="20"/>
      <c r="B64" s="21"/>
      <c r="C64" s="21"/>
      <c r="D64" s="21"/>
      <c r="E64" s="21"/>
      <c r="F64" s="21"/>
      <c r="G64" s="21"/>
      <c r="H64" s="21"/>
      <c r="I64" s="21"/>
      <c r="J64" s="21"/>
      <c r="K64" s="403" t="s">
        <v>192</v>
      </c>
      <c r="L64" s="403"/>
      <c r="M64" s="403"/>
      <c r="N64" s="403"/>
      <c r="O64" s="403"/>
      <c r="P64" s="21"/>
      <c r="Q64" s="21"/>
      <c r="R64" s="21"/>
      <c r="S64" s="20"/>
      <c r="T64" s="20"/>
      <c r="U64" s="20"/>
      <c r="V64" s="20"/>
      <c r="W64" s="20"/>
      <c r="X64" s="20"/>
      <c r="Y64" s="20"/>
      <c r="Z64" s="20"/>
      <c r="AA64" s="20"/>
      <c r="AB64" s="20"/>
      <c r="AC64" s="20"/>
      <c r="AD64" s="20"/>
    </row>
    <row r="65" spans="1:30" x14ac:dyDescent="0.25">
      <c r="A65" s="20"/>
      <c r="B65" s="29" t="s">
        <v>157</v>
      </c>
      <c r="D65" s="21"/>
      <c r="E65" s="21"/>
      <c r="F65" s="21"/>
      <c r="G65" s="21"/>
      <c r="H65" s="21"/>
      <c r="I65" s="117" t="s">
        <v>193</v>
      </c>
      <c r="J65" s="117"/>
      <c r="K65" s="117"/>
      <c r="L65" s="117"/>
      <c r="M65" s="117"/>
      <c r="N65" s="132">
        <f>U65</f>
        <v>18</v>
      </c>
      <c r="O65" s="127" t="s">
        <v>191</v>
      </c>
      <c r="P65" s="117"/>
      <c r="Q65" s="21"/>
      <c r="R65" s="21"/>
      <c r="S65" s="20"/>
      <c r="T65" s="336" t="s">
        <v>194</v>
      </c>
      <c r="U65" s="22">
        <v>18</v>
      </c>
      <c r="V65" s="21" t="s">
        <v>191</v>
      </c>
      <c r="W65" s="21"/>
      <c r="X65" s="21"/>
      <c r="Y65" s="21"/>
      <c r="Z65" s="21"/>
      <c r="AA65" s="21"/>
      <c r="AB65" s="21"/>
      <c r="AC65" s="21"/>
      <c r="AD65" s="20"/>
    </row>
    <row r="66" spans="1:30" ht="15.75" customHeight="1" x14ac:dyDescent="0.25">
      <c r="A66" s="20"/>
      <c r="B66" s="21"/>
      <c r="C66" s="21"/>
      <c r="D66" s="21"/>
      <c r="E66" s="21"/>
      <c r="F66" s="21"/>
      <c r="G66" s="21"/>
      <c r="H66" s="21"/>
      <c r="I66" s="117"/>
      <c r="J66" s="120"/>
      <c r="K66" s="120" t="s">
        <v>81</v>
      </c>
      <c r="L66" s="124">
        <f>N57</f>
        <v>17.750701262272091</v>
      </c>
      <c r="M66" s="118" t="str">
        <f>IF(L66&gt;$U$65,"","Ok")</f>
        <v>Ok</v>
      </c>
      <c r="N66" s="126" t="str">
        <f>IF(L66&gt;$U$65,"! Anormal","")</f>
        <v/>
      </c>
      <c r="O66" s="125"/>
      <c r="P66" s="117"/>
      <c r="Q66" s="21"/>
      <c r="R66" s="21"/>
      <c r="S66" s="20"/>
      <c r="T66" s="383" t="s">
        <v>410</v>
      </c>
      <c r="U66" s="21"/>
      <c r="V66" s="21"/>
      <c r="W66" s="21"/>
      <c r="X66" s="21"/>
      <c r="Y66" s="21"/>
      <c r="Z66" s="21"/>
      <c r="AA66" s="21"/>
      <c r="AB66" s="21"/>
      <c r="AC66" s="21"/>
      <c r="AD66" s="20"/>
    </row>
    <row r="67" spans="1:30" x14ac:dyDescent="0.25">
      <c r="A67" s="20"/>
      <c r="B67" s="21"/>
      <c r="C67" s="21" t="s">
        <v>158</v>
      </c>
      <c r="D67" s="84" t="s">
        <v>81</v>
      </c>
      <c r="E67" s="85" t="s">
        <v>82</v>
      </c>
      <c r="F67" s="102" t="s">
        <v>1</v>
      </c>
      <c r="G67" s="21"/>
      <c r="H67" s="21"/>
      <c r="I67" s="116"/>
      <c r="J67" s="120"/>
      <c r="K67" s="120" t="s">
        <v>82</v>
      </c>
      <c r="L67" s="121">
        <f>IF(N48=0,0,I52*1000/N48)</f>
        <v>13.65298659081674</v>
      </c>
      <c r="M67" s="118" t="str">
        <f>IF(L67&gt;$U$65,"","Ok")</f>
        <v>Ok</v>
      </c>
      <c r="N67" s="126" t="str">
        <f>IF(L67&gt;$U$65,"! Anormal","")</f>
        <v/>
      </c>
      <c r="O67" s="125"/>
      <c r="P67" s="116"/>
      <c r="Q67" s="21"/>
      <c r="R67" s="21"/>
      <c r="S67" s="20"/>
      <c r="T67" s="21"/>
      <c r="U67" s="21"/>
      <c r="V67" s="21"/>
      <c r="W67" s="21"/>
      <c r="X67" s="21"/>
      <c r="Y67" s="21"/>
      <c r="Z67" s="21"/>
      <c r="AA67" s="21"/>
      <c r="AB67" s="21"/>
      <c r="AC67" s="21"/>
      <c r="AD67" s="20"/>
    </row>
    <row r="68" spans="1:30" x14ac:dyDescent="0.25">
      <c r="A68" s="20"/>
      <c r="B68" s="21"/>
      <c r="C68" s="52" t="s">
        <v>159</v>
      </c>
      <c r="D68" s="105">
        <f>IF(G7=0,0,D52*100/G7)</f>
        <v>42.1875</v>
      </c>
      <c r="E68" s="105">
        <f>IF(J7=0,0,E52*100/J7)</f>
        <v>40</v>
      </c>
      <c r="F68" s="105">
        <f>IF(E6=0,0,F52*100/E6)</f>
        <v>41.891891891891895</v>
      </c>
      <c r="G68" s="21"/>
      <c r="H68" s="21"/>
      <c r="I68" s="116"/>
      <c r="J68" s="122" t="s">
        <v>92</v>
      </c>
      <c r="K68" s="120"/>
      <c r="L68" s="124">
        <f>N59</f>
        <v>17.189700865826875</v>
      </c>
      <c r="M68" s="118" t="str">
        <f>IF(L68&gt;$U$65,"","Ok")</f>
        <v>Ok</v>
      </c>
      <c r="N68" s="126" t="str">
        <f>IF(L68&gt;$U$65,"! Anormal","")</f>
        <v/>
      </c>
      <c r="O68" s="125"/>
      <c r="P68" s="116"/>
      <c r="Q68" s="21"/>
      <c r="R68" s="21"/>
      <c r="S68" s="20"/>
      <c r="T68" s="21" t="s">
        <v>183</v>
      </c>
      <c r="U68" s="21"/>
      <c r="V68" s="21"/>
      <c r="W68" s="21"/>
      <c r="X68" s="21">
        <f>IF(F52=0,0,J52/F52)</f>
        <v>8.306451612903226</v>
      </c>
      <c r="Y68" s="21" t="s">
        <v>98</v>
      </c>
      <c r="Z68" s="21"/>
      <c r="AA68" s="21"/>
      <c r="AB68" s="21"/>
      <c r="AC68" s="21"/>
      <c r="AD68" s="20"/>
    </row>
    <row r="69" spans="1:30" x14ac:dyDescent="0.25">
      <c r="A69" s="20"/>
      <c r="B69" s="21"/>
      <c r="C69" s="21"/>
      <c r="D69" s="21"/>
      <c r="E69" s="21"/>
      <c r="F69" s="21"/>
      <c r="G69" s="21"/>
      <c r="H69" s="21"/>
      <c r="I69" s="116"/>
      <c r="J69" s="116"/>
      <c r="K69" s="116"/>
      <c r="L69" s="116"/>
      <c r="M69" s="116"/>
      <c r="N69" s="116"/>
      <c r="O69" s="116"/>
      <c r="P69" s="116"/>
      <c r="Q69" s="21"/>
      <c r="R69" s="21"/>
      <c r="S69" s="20"/>
      <c r="T69" s="21"/>
      <c r="U69" s="21"/>
      <c r="V69" s="21"/>
      <c r="W69" s="21"/>
      <c r="X69" s="21"/>
      <c r="Y69" s="21"/>
      <c r="Z69" s="21"/>
      <c r="AA69" s="21"/>
      <c r="AB69" s="21"/>
      <c r="AC69" s="21"/>
      <c r="AD69" s="20"/>
    </row>
    <row r="70" spans="1:30" x14ac:dyDescent="0.25">
      <c r="A70" s="20"/>
      <c r="B70" s="21"/>
      <c r="C70" s="21"/>
      <c r="D70" s="21"/>
      <c r="E70" s="21"/>
      <c r="F70" s="21"/>
      <c r="G70" s="21"/>
      <c r="H70" s="21"/>
      <c r="I70" s="21"/>
      <c r="J70" s="21"/>
      <c r="K70" s="21"/>
      <c r="L70" s="21"/>
      <c r="M70" s="21"/>
      <c r="N70" s="21"/>
      <c r="O70" s="21"/>
      <c r="P70" s="21"/>
      <c r="Q70" s="21"/>
      <c r="R70" s="21"/>
      <c r="S70" s="20"/>
      <c r="T70" s="20"/>
      <c r="U70" s="20"/>
      <c r="V70" s="20"/>
      <c r="W70" s="20"/>
      <c r="X70" s="20"/>
      <c r="Y70" s="20"/>
      <c r="Z70" s="20"/>
      <c r="AA70" s="20"/>
      <c r="AB70" s="20"/>
      <c r="AC70" s="20"/>
      <c r="AD70" s="20"/>
    </row>
    <row r="71" spans="1:30" ht="15.75" x14ac:dyDescent="0.25">
      <c r="A71" s="20"/>
      <c r="B71" s="21"/>
      <c r="C71" s="47" t="s">
        <v>167</v>
      </c>
      <c r="D71" s="46"/>
      <c r="E71" s="46"/>
      <c r="F71" s="21"/>
      <c r="G71" s="21"/>
      <c r="H71" s="21"/>
      <c r="I71" s="21"/>
      <c r="J71" s="29" t="s">
        <v>133</v>
      </c>
      <c r="K71" s="21"/>
      <c r="L71" s="21"/>
      <c r="M71" s="21"/>
      <c r="N71" s="21"/>
      <c r="O71" s="21"/>
      <c r="P71" s="21"/>
      <c r="Q71" s="21"/>
      <c r="R71" s="21"/>
      <c r="S71" s="20"/>
      <c r="T71" s="378" t="s">
        <v>419</v>
      </c>
      <c r="U71" s="377"/>
      <c r="V71" s="377"/>
      <c r="W71" s="377"/>
      <c r="X71" s="377"/>
      <c r="Y71" s="377"/>
      <c r="Z71" s="377"/>
      <c r="AA71" s="377"/>
      <c r="AB71" s="377"/>
      <c r="AC71" s="377"/>
      <c r="AD71" s="20"/>
    </row>
    <row r="72" spans="1:30" x14ac:dyDescent="0.25">
      <c r="A72" s="20"/>
      <c r="B72" s="21"/>
      <c r="C72" s="106" t="s">
        <v>163</v>
      </c>
      <c r="D72" s="46"/>
      <c r="E72" s="46"/>
      <c r="F72" s="21"/>
      <c r="G72" s="21"/>
      <c r="H72" s="21"/>
      <c r="I72" s="21"/>
      <c r="J72" s="21" t="s">
        <v>134</v>
      </c>
      <c r="K72" s="21"/>
      <c r="L72" s="21"/>
      <c r="M72" s="21"/>
      <c r="N72" s="21"/>
      <c r="O72" s="24">
        <f>IF(F48=0,0,L41/F48)</f>
        <v>152.50251878038006</v>
      </c>
      <c r="P72" s="21" t="s">
        <v>136</v>
      </c>
      <c r="Q72" s="21"/>
      <c r="R72" s="21"/>
      <c r="S72" s="20"/>
      <c r="T72" s="377"/>
      <c r="U72" s="377"/>
      <c r="V72" s="377"/>
      <c r="W72" s="377"/>
      <c r="X72" s="377"/>
      <c r="Y72" s="377"/>
      <c r="Z72" s="377"/>
      <c r="AA72" s="377"/>
      <c r="AB72" s="377"/>
      <c r="AC72" s="377"/>
      <c r="AD72" s="20"/>
    </row>
    <row r="73" spans="1:30" x14ac:dyDescent="0.25">
      <c r="A73" s="20"/>
      <c r="B73" s="21"/>
      <c r="C73" s="101" t="s">
        <v>122</v>
      </c>
      <c r="D73" s="94" t="s">
        <v>121</v>
      </c>
      <c r="E73" s="21"/>
      <c r="F73" s="21"/>
      <c r="G73" s="21"/>
      <c r="H73" s="21"/>
      <c r="I73" s="21"/>
      <c r="J73" s="21" t="s">
        <v>135</v>
      </c>
      <c r="K73" s="21"/>
      <c r="L73" s="21"/>
      <c r="M73" s="21"/>
      <c r="N73" s="21"/>
      <c r="O73" s="24">
        <f>IF(F52=0,0,L41/F52)</f>
        <v>152.50251878038006</v>
      </c>
      <c r="P73" s="21" t="s">
        <v>136</v>
      </c>
      <c r="Q73" s="21"/>
      <c r="R73" s="21"/>
      <c r="S73" s="20"/>
      <c r="T73" s="377"/>
      <c r="U73" s="377"/>
      <c r="V73" s="377"/>
      <c r="W73" s="377"/>
      <c r="X73" s="377"/>
      <c r="Y73" s="377"/>
      <c r="Z73" s="377"/>
      <c r="AA73" s="377"/>
      <c r="AB73" s="377"/>
      <c r="AC73" s="377"/>
      <c r="AD73" s="20"/>
    </row>
    <row r="74" spans="1:30" x14ac:dyDescent="0.25">
      <c r="A74" s="20"/>
      <c r="B74" s="21"/>
      <c r="C74" s="91" t="s">
        <v>90</v>
      </c>
      <c r="D74" s="92">
        <f>IF(D48=0,0,N47/D48)</f>
        <v>478.85432098765426</v>
      </c>
      <c r="E74" s="44" t="str">
        <f>IF(D74&gt;900,"&gt;900","")</f>
        <v/>
      </c>
      <c r="F74" s="21"/>
      <c r="G74" s="21"/>
      <c r="H74" s="21"/>
      <c r="I74" s="21"/>
      <c r="J74" s="21"/>
      <c r="K74" s="21"/>
      <c r="L74" s="21"/>
      <c r="M74" s="21"/>
      <c r="N74" s="21"/>
      <c r="O74" s="21"/>
      <c r="P74" s="21"/>
      <c r="Q74" s="21"/>
      <c r="R74" s="21"/>
      <c r="S74" s="20"/>
      <c r="T74" s="377"/>
      <c r="U74" s="377"/>
      <c r="V74" s="377"/>
      <c r="W74" s="377"/>
      <c r="X74" s="377"/>
      <c r="Y74" s="377"/>
      <c r="Z74" s="377"/>
      <c r="AA74" s="377"/>
      <c r="AB74" s="377"/>
      <c r="AC74" s="377"/>
      <c r="AD74" s="20"/>
    </row>
    <row r="75" spans="1:30" x14ac:dyDescent="0.25">
      <c r="A75" s="20"/>
      <c r="B75" s="21"/>
      <c r="C75" s="91" t="s">
        <v>1640</v>
      </c>
      <c r="D75" s="92">
        <f>IF(E48=0,0,N48/E48)</f>
        <v>512.70833333333337</v>
      </c>
      <c r="E75" s="44" t="str">
        <f>IF(D76&gt;900,"&gt;900","")</f>
        <v/>
      </c>
      <c r="F75" s="21"/>
      <c r="G75" s="21"/>
      <c r="H75" s="21"/>
      <c r="I75" s="115"/>
      <c r="J75" s="113"/>
      <c r="K75" s="113"/>
      <c r="L75" s="113"/>
      <c r="M75" s="114" t="s">
        <v>416</v>
      </c>
      <c r="N75" s="128">
        <f>IF(E6=0,"",(G7*Q22+J7*Q34)/E6)</f>
        <v>257.24324324324323</v>
      </c>
      <c r="O75" s="129" t="s">
        <v>166</v>
      </c>
      <c r="P75" s="45"/>
      <c r="Q75" s="21"/>
      <c r="R75" s="21"/>
      <c r="S75" s="20"/>
      <c r="T75" s="377"/>
      <c r="U75" s="377"/>
      <c r="V75" s="377"/>
      <c r="W75" s="377"/>
      <c r="X75" s="377"/>
      <c r="Y75" s="377"/>
      <c r="Z75" s="377"/>
      <c r="AA75" s="377"/>
      <c r="AB75" s="377"/>
      <c r="AC75" s="377"/>
      <c r="AD75" s="20"/>
    </row>
    <row r="76" spans="1:30" x14ac:dyDescent="0.25">
      <c r="A76" s="20"/>
      <c r="B76" s="21"/>
      <c r="C76" s="91" t="s">
        <v>91</v>
      </c>
      <c r="D76" s="92">
        <f>IF(F48=0,0,N50/F48)</f>
        <v>483.22258064516126</v>
      </c>
      <c r="E76" s="21"/>
      <c r="F76" s="21"/>
      <c r="G76" s="21"/>
      <c r="H76" s="21"/>
      <c r="I76" s="21"/>
      <c r="J76" s="21"/>
      <c r="K76" s="21"/>
      <c r="L76" s="21"/>
      <c r="M76" s="21"/>
      <c r="N76" s="21"/>
      <c r="O76" s="21"/>
      <c r="P76" s="21"/>
      <c r="Q76" s="21"/>
      <c r="R76" s="21"/>
      <c r="S76" s="20"/>
      <c r="T76" s="377"/>
      <c r="U76" s="377"/>
      <c r="V76" s="377"/>
      <c r="W76" s="377"/>
      <c r="X76" s="377"/>
      <c r="Y76" s="377"/>
      <c r="Z76" s="377"/>
      <c r="AA76" s="377"/>
      <c r="AB76" s="377"/>
      <c r="AC76" s="377"/>
      <c r="AD76" s="20"/>
    </row>
    <row r="77" spans="1:30" x14ac:dyDescent="0.25">
      <c r="A77" s="20"/>
      <c r="B77" s="20"/>
      <c r="C77" s="20"/>
      <c r="D77" s="20"/>
      <c r="E77" s="20"/>
      <c r="F77" s="20"/>
      <c r="G77" s="20"/>
      <c r="H77" s="20"/>
      <c r="I77" s="20"/>
      <c r="J77" s="20"/>
      <c r="K77" s="20"/>
      <c r="L77" s="20"/>
      <c r="M77" s="20"/>
      <c r="N77" s="20"/>
      <c r="O77" s="20"/>
      <c r="P77" s="20"/>
      <c r="Q77" s="20"/>
      <c r="R77" s="20"/>
      <c r="S77" s="20"/>
      <c r="T77" s="377"/>
      <c r="U77" s="377"/>
      <c r="V77" s="377"/>
      <c r="W77" s="377"/>
      <c r="X77" s="377"/>
      <c r="Y77" s="377"/>
      <c r="Z77" s="377"/>
      <c r="AA77" s="377"/>
      <c r="AB77" s="377"/>
      <c r="AC77" s="377"/>
      <c r="AD77" s="20"/>
    </row>
    <row r="78" spans="1:30" x14ac:dyDescent="0.25">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20"/>
    </row>
    <row r="95" spans="2:2" x14ac:dyDescent="0.25">
      <c r="B95">
        <v>22</v>
      </c>
    </row>
    <row r="96" spans="2:2" x14ac:dyDescent="0.25">
      <c r="B96">
        <v>29</v>
      </c>
    </row>
    <row r="97" spans="2:2" x14ac:dyDescent="0.25">
      <c r="B97">
        <v>35</v>
      </c>
    </row>
    <row r="98" spans="2:2" x14ac:dyDescent="0.25">
      <c r="B98">
        <v>56</v>
      </c>
    </row>
  </sheetData>
  <sheetProtection sheet="1" objects="1" scenarios="1"/>
  <mergeCells count="68">
    <mergeCell ref="G59:H59"/>
    <mergeCell ref="C21:D21"/>
    <mergeCell ref="T1:AC1"/>
    <mergeCell ref="C2:F2"/>
    <mergeCell ref="C7:F7"/>
    <mergeCell ref="C13:D13"/>
    <mergeCell ref="AB13:AC18"/>
    <mergeCell ref="C25:D25"/>
    <mergeCell ref="C33:D33"/>
    <mergeCell ref="D38:E38"/>
    <mergeCell ref="H38:J38"/>
    <mergeCell ref="L38:M38"/>
    <mergeCell ref="W39:AB39"/>
    <mergeCell ref="D40:E40"/>
    <mergeCell ref="T53:AC53"/>
    <mergeCell ref="T47:AC47"/>
    <mergeCell ref="T48:AC48"/>
    <mergeCell ref="AA44:AB44"/>
    <mergeCell ref="U44:V44"/>
    <mergeCell ref="W44:X44"/>
    <mergeCell ref="Y44:Z44"/>
    <mergeCell ref="D42:E42"/>
    <mergeCell ref="U43:V43"/>
    <mergeCell ref="N46:O46"/>
    <mergeCell ref="T46:AC46"/>
    <mergeCell ref="AC38:AC43"/>
    <mergeCell ref="W43:X43"/>
    <mergeCell ref="D41:E41"/>
    <mergeCell ref="AA43:AB43"/>
    <mergeCell ref="D39:E39"/>
    <mergeCell ref="H39:J39"/>
    <mergeCell ref="L39:M39"/>
    <mergeCell ref="U39:V39"/>
    <mergeCell ref="H41:J41"/>
    <mergeCell ref="L41:M41"/>
    <mergeCell ref="H40:J40"/>
    <mergeCell ref="O63:P63"/>
    <mergeCell ref="G58:H58"/>
    <mergeCell ref="AA42:AB42"/>
    <mergeCell ref="U40:V40"/>
    <mergeCell ref="W40:X40"/>
    <mergeCell ref="Y40:Z40"/>
    <mergeCell ref="AA40:AB40"/>
    <mergeCell ref="W42:X42"/>
    <mergeCell ref="Y42:Z42"/>
    <mergeCell ref="U42:V42"/>
    <mergeCell ref="U41:V41"/>
    <mergeCell ref="W41:X41"/>
    <mergeCell ref="AA41:AB41"/>
    <mergeCell ref="Y43:Z43"/>
    <mergeCell ref="Y41:Z41"/>
    <mergeCell ref="G57:H57"/>
    <mergeCell ref="L58:M58"/>
    <mergeCell ref="O58:P58"/>
    <mergeCell ref="C4:D4"/>
    <mergeCell ref="L8:P9"/>
    <mergeCell ref="K64:O64"/>
    <mergeCell ref="N49:O49"/>
    <mergeCell ref="K55:O55"/>
    <mergeCell ref="L57:M57"/>
    <mergeCell ref="O57:P57"/>
    <mergeCell ref="L59:M59"/>
    <mergeCell ref="O59:P59"/>
    <mergeCell ref="N47:O47"/>
    <mergeCell ref="L40:M40"/>
    <mergeCell ref="N48:O48"/>
    <mergeCell ref="N50:O50"/>
    <mergeCell ref="L43:M43"/>
  </mergeCells>
  <conditionalFormatting sqref="E57">
    <cfRule type="expression" dxfId="33" priority="25">
      <formula>$AF$57=0</formula>
    </cfRule>
    <cfRule type="expression" dxfId="32" priority="26">
      <formula>$AF$57=1</formula>
    </cfRule>
  </conditionalFormatting>
  <conditionalFormatting sqref="G57:H58">
    <cfRule type="expression" dxfId="31" priority="13">
      <formula>$AG$57=0</formula>
    </cfRule>
    <cfRule type="expression" dxfId="30" priority="14">
      <formula>$AG$57=1</formula>
    </cfRule>
  </conditionalFormatting>
  <conditionalFormatting sqref="E59">
    <cfRule type="expression" dxfId="29" priority="7">
      <formula>$AF$57=0</formula>
    </cfRule>
    <cfRule type="expression" dxfId="28" priority="8">
      <formula>$AF$57=1</formula>
    </cfRule>
  </conditionalFormatting>
  <conditionalFormatting sqref="O57:P58">
    <cfRule type="expression" dxfId="27" priority="3">
      <formula>$AG$57=0</formula>
    </cfRule>
    <cfRule type="expression" dxfId="26" priority="4">
      <formula>$AG$57=1</formula>
    </cfRule>
  </conditionalFormatting>
  <conditionalFormatting sqref="G59:H59 O59:P59">
    <cfRule type="expression" dxfId="25" priority="27">
      <formula>$AG$59=0</formula>
    </cfRule>
    <cfRule type="expression" dxfId="24" priority="28">
      <formula>$AG$59=1</formula>
    </cfRule>
  </conditionalFormatting>
  <dataValidations disablePrompts="1" count="1">
    <dataValidation type="list" allowBlank="1" showInputMessage="1" showErrorMessage="1" sqref="B4">
      <formula1>$B$95:$B$98</formula1>
    </dataValidation>
  </dataValidations>
  <pageMargins left="0.31496062992125984" right="0.31496062992125984" top="0.74803149606299213" bottom="0.74803149606299213" header="0.31496062992125984" footer="0.31496062992125984"/>
  <pageSetup paperSize="9" scale="82"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com!$B$5:$B$352</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workbookViewId="0">
      <selection activeCell="F13" sqref="F13"/>
    </sheetView>
  </sheetViews>
  <sheetFormatPr baseColWidth="10" defaultRowHeight="15" x14ac:dyDescent="0.25"/>
  <cols>
    <col min="1" max="2" width="2" style="48" customWidth="1"/>
    <col min="3" max="3" width="28.7109375" style="48" customWidth="1"/>
    <col min="4" max="7" width="11.42578125" style="48" customWidth="1"/>
    <col min="8" max="8" width="31" style="48" customWidth="1"/>
    <col min="9" max="9" width="2.42578125" style="48" customWidth="1"/>
    <col min="10" max="17" width="11.42578125" style="48"/>
    <col min="18" max="18" width="28.7109375" style="48" customWidth="1"/>
    <col min="19" max="22" width="11.42578125" style="48"/>
    <col min="23" max="23" width="27.85546875" style="48" customWidth="1"/>
    <col min="24" max="16384" width="11.42578125" style="48"/>
  </cols>
  <sheetData>
    <row r="1" spans="1:20" x14ac:dyDescent="0.25">
      <c r="A1" s="260"/>
      <c r="B1" s="46"/>
      <c r="C1" s="46"/>
      <c r="D1" s="46"/>
      <c r="E1" s="46"/>
      <c r="F1" s="46"/>
      <c r="G1" s="46"/>
      <c r="H1" s="46"/>
      <c r="I1" s="260"/>
    </row>
    <row r="2" spans="1:20" ht="15.75" x14ac:dyDescent="0.25">
      <c r="A2" s="260"/>
      <c r="B2" s="46"/>
      <c r="C2" s="47" t="s">
        <v>152</v>
      </c>
      <c r="D2" s="46"/>
      <c r="E2" s="46"/>
      <c r="F2" s="200" t="s">
        <v>386</v>
      </c>
      <c r="G2" s="47"/>
      <c r="H2" s="46"/>
      <c r="I2" s="260"/>
    </row>
    <row r="3" spans="1:20" ht="15.75" x14ac:dyDescent="0.25">
      <c r="A3" s="260"/>
      <c r="B3" s="46"/>
      <c r="C3" s="454" t="str">
        <f>'JPP-VL'!C2:F2</f>
        <v>fff</v>
      </c>
      <c r="D3" s="455"/>
      <c r="E3" s="46"/>
      <c r="F3" s="47" t="s">
        <v>385</v>
      </c>
      <c r="G3" s="46"/>
      <c r="H3" s="46"/>
      <c r="I3" s="260"/>
    </row>
    <row r="4" spans="1:20" x14ac:dyDescent="0.25">
      <c r="A4" s="260"/>
      <c r="B4" s="46"/>
      <c r="C4" s="46"/>
      <c r="D4" s="46"/>
      <c r="E4" s="46"/>
      <c r="F4" s="46"/>
      <c r="G4" s="46"/>
      <c r="H4" s="46"/>
      <c r="I4" s="260"/>
    </row>
    <row r="5" spans="1:20" ht="5.25" customHeight="1" x14ac:dyDescent="0.25">
      <c r="A5" s="260"/>
      <c r="B5" s="46"/>
      <c r="C5" s="46"/>
      <c r="D5" s="46"/>
      <c r="E5" s="46"/>
      <c r="F5" s="46"/>
      <c r="G5" s="46"/>
      <c r="H5" s="46"/>
      <c r="I5" s="260"/>
    </row>
    <row r="6" spans="1:20" x14ac:dyDescent="0.25">
      <c r="A6" s="260"/>
      <c r="B6" s="46"/>
      <c r="C6" s="46"/>
      <c r="D6" s="356" t="s">
        <v>401</v>
      </c>
      <c r="E6" s="357" t="s">
        <v>62</v>
      </c>
      <c r="F6" s="357" t="s">
        <v>369</v>
      </c>
      <c r="G6" s="344"/>
      <c r="H6" s="46"/>
      <c r="I6" s="260"/>
    </row>
    <row r="7" spans="1:20" x14ac:dyDescent="0.25">
      <c r="A7" s="260"/>
      <c r="B7" s="46"/>
      <c r="C7" s="200" t="s">
        <v>372</v>
      </c>
      <c r="D7" s="358"/>
      <c r="E7" s="359" t="s">
        <v>370</v>
      </c>
      <c r="F7" s="359" t="s">
        <v>371</v>
      </c>
      <c r="G7" s="345" t="s">
        <v>382</v>
      </c>
      <c r="H7" s="46"/>
      <c r="I7" s="260"/>
      <c r="Q7" s="48" t="s">
        <v>387</v>
      </c>
    </row>
    <row r="8" spans="1:20" ht="15.75" thickBot="1" x14ac:dyDescent="0.3">
      <c r="A8" s="260"/>
      <c r="B8" s="46"/>
      <c r="C8" s="89" t="s">
        <v>142</v>
      </c>
      <c r="D8" s="343">
        <f>'JPP-VL'!E6</f>
        <v>74</v>
      </c>
      <c r="E8" s="343">
        <f>D8*'JPP-VL'!K43</f>
        <v>85.1</v>
      </c>
      <c r="F8" s="343">
        <f>'JPP-VL'!E10</f>
        <v>5.7871899296556828</v>
      </c>
      <c r="G8" s="318">
        <f>IF(E8="","",E8*F8/12*365)</f>
        <v>14979.9</v>
      </c>
      <c r="H8" s="46"/>
      <c r="I8" s="260"/>
      <c r="J8" s="48" t="s">
        <v>407</v>
      </c>
    </row>
    <row r="9" spans="1:20" x14ac:dyDescent="0.25">
      <c r="A9" s="260"/>
      <c r="B9" s="46"/>
      <c r="C9" s="380" t="s">
        <v>377</v>
      </c>
      <c r="D9" s="202"/>
      <c r="E9" s="90" t="str">
        <f>IF(D9="","",D9*O9)</f>
        <v/>
      </c>
      <c r="F9" s="202"/>
      <c r="G9" s="167" t="str">
        <f>IF(E9="","",E9*F9/12*365)</f>
        <v/>
      </c>
      <c r="H9" s="46"/>
      <c r="I9" s="260"/>
      <c r="O9" s="175">
        <f t="shared" ref="O9:O20" si="0">IF(C9="",0,VLOOKUP(C9,$R$9:$T$45,3,FALSE))</f>
        <v>0.3</v>
      </c>
      <c r="Q9" s="360" t="s">
        <v>364</v>
      </c>
      <c r="R9" s="361" t="s">
        <v>377</v>
      </c>
      <c r="S9" s="361">
        <v>2</v>
      </c>
      <c r="T9" s="362">
        <v>0.3</v>
      </c>
    </row>
    <row r="10" spans="1:20" x14ac:dyDescent="0.25">
      <c r="A10" s="260"/>
      <c r="B10" s="46"/>
      <c r="C10" s="380" t="s">
        <v>376</v>
      </c>
      <c r="D10" s="202"/>
      <c r="E10" s="90" t="str">
        <f t="shared" ref="E10:E20" si="1">IF(D10="","",D10*O10)</f>
        <v/>
      </c>
      <c r="F10" s="202"/>
      <c r="G10" s="167" t="str">
        <f t="shared" ref="G10:G20" si="2">IF(E10="","",E10*F10/12*365)</f>
        <v/>
      </c>
      <c r="H10" s="46"/>
      <c r="I10" s="260"/>
      <c r="O10" s="175">
        <f t="shared" si="0"/>
        <v>0.6</v>
      </c>
      <c r="Q10" s="363"/>
      <c r="R10" s="143" t="s">
        <v>376</v>
      </c>
      <c r="S10" s="143">
        <v>2</v>
      </c>
      <c r="T10" s="364">
        <v>0.6</v>
      </c>
    </row>
    <row r="11" spans="1:20" x14ac:dyDescent="0.25">
      <c r="A11" s="260"/>
      <c r="B11" s="46"/>
      <c r="C11" s="380" t="s">
        <v>375</v>
      </c>
      <c r="D11" s="202"/>
      <c r="E11" s="90" t="str">
        <f t="shared" si="1"/>
        <v/>
      </c>
      <c r="F11" s="202"/>
      <c r="G11" s="167" t="str">
        <f t="shared" si="2"/>
        <v/>
      </c>
      <c r="H11" s="46"/>
      <c r="I11" s="260"/>
      <c r="O11" s="175">
        <f t="shared" si="0"/>
        <v>0.7</v>
      </c>
      <c r="Q11" s="363"/>
      <c r="R11" s="143" t="s">
        <v>375</v>
      </c>
      <c r="S11" s="143">
        <v>2</v>
      </c>
      <c r="T11" s="364">
        <v>0.7</v>
      </c>
    </row>
    <row r="12" spans="1:20" x14ac:dyDescent="0.25">
      <c r="A12" s="260"/>
      <c r="B12" s="46"/>
      <c r="C12" s="380"/>
      <c r="D12" s="202"/>
      <c r="E12" s="90" t="str">
        <f t="shared" si="1"/>
        <v/>
      </c>
      <c r="F12" s="202"/>
      <c r="G12" s="167" t="str">
        <f t="shared" si="2"/>
        <v/>
      </c>
      <c r="H12" s="46"/>
      <c r="I12" s="260"/>
      <c r="O12" s="175">
        <f t="shared" si="0"/>
        <v>0</v>
      </c>
      <c r="Q12" s="363"/>
      <c r="R12" s="143" t="s">
        <v>349</v>
      </c>
      <c r="S12" s="143">
        <v>2</v>
      </c>
      <c r="T12" s="364">
        <v>0.8</v>
      </c>
    </row>
    <row r="13" spans="1:20" x14ac:dyDescent="0.25">
      <c r="A13" s="260"/>
      <c r="B13" s="46"/>
      <c r="C13" s="380"/>
      <c r="D13" s="202"/>
      <c r="E13" s="90" t="str">
        <f t="shared" si="1"/>
        <v/>
      </c>
      <c r="F13" s="202"/>
      <c r="G13" s="167" t="str">
        <f t="shared" si="2"/>
        <v/>
      </c>
      <c r="H13" s="46"/>
      <c r="I13" s="260"/>
      <c r="O13" s="175">
        <f t="shared" si="0"/>
        <v>0</v>
      </c>
      <c r="Q13" s="363"/>
      <c r="R13" s="143"/>
      <c r="S13" s="143"/>
      <c r="T13" s="364"/>
    </row>
    <row r="14" spans="1:20" x14ac:dyDescent="0.25">
      <c r="A14" s="260"/>
      <c r="B14" s="46"/>
      <c r="C14" s="380"/>
      <c r="D14" s="202"/>
      <c r="E14" s="90" t="str">
        <f t="shared" si="1"/>
        <v/>
      </c>
      <c r="F14" s="202"/>
      <c r="G14" s="167" t="str">
        <f t="shared" si="2"/>
        <v/>
      </c>
      <c r="H14" s="46"/>
      <c r="I14" s="260"/>
      <c r="O14" s="175">
        <f t="shared" si="0"/>
        <v>0</v>
      </c>
      <c r="Q14" s="363" t="s">
        <v>365</v>
      </c>
      <c r="R14" s="143" t="s">
        <v>348</v>
      </c>
      <c r="S14" s="143">
        <v>2</v>
      </c>
      <c r="T14" s="364">
        <v>0.85</v>
      </c>
    </row>
    <row r="15" spans="1:20" x14ac:dyDescent="0.25">
      <c r="A15" s="260"/>
      <c r="B15" s="46"/>
      <c r="C15" s="380"/>
      <c r="D15" s="202"/>
      <c r="E15" s="90" t="str">
        <f t="shared" si="1"/>
        <v/>
      </c>
      <c r="F15" s="202"/>
      <c r="G15" s="167" t="str">
        <f t="shared" si="2"/>
        <v/>
      </c>
      <c r="H15" s="46"/>
      <c r="I15" s="260"/>
      <c r="O15" s="175">
        <f t="shared" si="0"/>
        <v>0</v>
      </c>
      <c r="Q15" s="363"/>
      <c r="R15" s="143" t="s">
        <v>378</v>
      </c>
      <c r="S15" s="143">
        <v>2</v>
      </c>
      <c r="T15" s="364">
        <v>0.3</v>
      </c>
    </row>
    <row r="16" spans="1:20" x14ac:dyDescent="0.25">
      <c r="A16" s="260"/>
      <c r="B16" s="46"/>
      <c r="C16" s="380"/>
      <c r="D16" s="202"/>
      <c r="E16" s="90" t="str">
        <f t="shared" si="1"/>
        <v/>
      </c>
      <c r="F16" s="202"/>
      <c r="G16" s="167" t="str">
        <f t="shared" si="2"/>
        <v/>
      </c>
      <c r="H16" s="46"/>
      <c r="I16" s="260"/>
      <c r="O16" s="175">
        <f t="shared" si="0"/>
        <v>0</v>
      </c>
      <c r="Q16" s="363"/>
      <c r="R16" s="143" t="s">
        <v>379</v>
      </c>
      <c r="S16" s="143">
        <v>2</v>
      </c>
      <c r="T16" s="364">
        <v>0.6</v>
      </c>
    </row>
    <row r="17" spans="1:21" x14ac:dyDescent="0.25">
      <c r="A17" s="260"/>
      <c r="B17" s="46"/>
      <c r="C17" s="380"/>
      <c r="D17" s="202"/>
      <c r="E17" s="90" t="str">
        <f t="shared" si="1"/>
        <v/>
      </c>
      <c r="F17" s="202"/>
      <c r="G17" s="167" t="str">
        <f t="shared" si="2"/>
        <v/>
      </c>
      <c r="H17" s="46"/>
      <c r="I17" s="260"/>
      <c r="O17" s="175">
        <f t="shared" si="0"/>
        <v>0</v>
      </c>
      <c r="Q17" s="363"/>
      <c r="R17" s="143" t="s">
        <v>374</v>
      </c>
      <c r="S17" s="143">
        <v>2</v>
      </c>
      <c r="T17" s="364">
        <v>0.7</v>
      </c>
    </row>
    <row r="18" spans="1:21" x14ac:dyDescent="0.25">
      <c r="A18" s="260"/>
      <c r="B18" s="46"/>
      <c r="C18" s="380"/>
      <c r="D18" s="202"/>
      <c r="E18" s="90" t="str">
        <f t="shared" si="1"/>
        <v/>
      </c>
      <c r="F18" s="202"/>
      <c r="G18" s="167" t="str">
        <f t="shared" si="2"/>
        <v/>
      </c>
      <c r="H18" s="46"/>
      <c r="I18" s="260"/>
      <c r="O18" s="175">
        <f t="shared" si="0"/>
        <v>0</v>
      </c>
      <c r="Q18" s="363"/>
      <c r="R18" s="143" t="s">
        <v>349</v>
      </c>
      <c r="S18" s="143">
        <v>2</v>
      </c>
      <c r="T18" s="364">
        <v>0.8</v>
      </c>
    </row>
    <row r="19" spans="1:21" x14ac:dyDescent="0.25">
      <c r="A19" s="260"/>
      <c r="B19" s="46"/>
      <c r="C19" s="380"/>
      <c r="D19" s="202"/>
      <c r="E19" s="90" t="str">
        <f t="shared" si="1"/>
        <v/>
      </c>
      <c r="F19" s="202"/>
      <c r="G19" s="167" t="str">
        <f t="shared" si="2"/>
        <v/>
      </c>
      <c r="H19" s="46"/>
      <c r="I19" s="260"/>
      <c r="O19" s="175">
        <f t="shared" si="0"/>
        <v>0</v>
      </c>
      <c r="Q19" s="363"/>
      <c r="R19" s="143"/>
      <c r="S19" s="143"/>
      <c r="T19" s="364"/>
    </row>
    <row r="20" spans="1:21" x14ac:dyDescent="0.25">
      <c r="A20" s="260"/>
      <c r="B20" s="46"/>
      <c r="C20" s="381"/>
      <c r="D20" s="202"/>
      <c r="E20" s="90" t="str">
        <f t="shared" si="1"/>
        <v/>
      </c>
      <c r="F20" s="202"/>
      <c r="G20" s="167" t="str">
        <f t="shared" si="2"/>
        <v/>
      </c>
      <c r="H20" s="46"/>
      <c r="I20" s="260"/>
      <c r="O20" s="175">
        <f t="shared" si="0"/>
        <v>0</v>
      </c>
      <c r="Q20" s="363" t="s">
        <v>365</v>
      </c>
      <c r="R20" s="143" t="s">
        <v>352</v>
      </c>
      <c r="S20" s="143">
        <v>2</v>
      </c>
      <c r="T20" s="364">
        <v>0.6</v>
      </c>
      <c r="U20" s="48" t="s">
        <v>409</v>
      </c>
    </row>
    <row r="21" spans="1:21" x14ac:dyDescent="0.25">
      <c r="A21" s="260"/>
      <c r="B21" s="46"/>
      <c r="C21" s="46" t="s">
        <v>383</v>
      </c>
      <c r="D21" s="46"/>
      <c r="E21" s="138">
        <f>SUM(E8:E20)</f>
        <v>85.1</v>
      </c>
      <c r="F21" s="46"/>
      <c r="G21" s="92">
        <f>SUM(G8:G20)</f>
        <v>14979.9</v>
      </c>
      <c r="H21" s="46"/>
      <c r="I21" s="260"/>
      <c r="O21" s="175"/>
      <c r="Q21" s="363"/>
      <c r="R21" s="143" t="s">
        <v>380</v>
      </c>
      <c r="S21" s="143">
        <v>2</v>
      </c>
      <c r="T21" s="364">
        <v>0.3</v>
      </c>
    </row>
    <row r="22" spans="1:21" x14ac:dyDescent="0.25">
      <c r="A22" s="260"/>
      <c r="B22" s="46"/>
      <c r="C22" s="46" t="s">
        <v>384</v>
      </c>
      <c r="D22" s="46"/>
      <c r="E22" s="371">
        <f>E21-E8</f>
        <v>0</v>
      </c>
      <c r="F22" s="46"/>
      <c r="G22" s="335">
        <f>G21-G8</f>
        <v>0</v>
      </c>
      <c r="H22" s="46"/>
      <c r="I22" s="260"/>
      <c r="J22" s="48" t="s">
        <v>408</v>
      </c>
      <c r="O22" s="175"/>
      <c r="Q22" s="363"/>
      <c r="R22" s="143" t="s">
        <v>381</v>
      </c>
      <c r="S22" s="143">
        <v>2</v>
      </c>
      <c r="T22" s="364">
        <v>0.6</v>
      </c>
    </row>
    <row r="23" spans="1:21" x14ac:dyDescent="0.25">
      <c r="A23" s="260"/>
      <c r="B23" s="46"/>
      <c r="C23" s="46"/>
      <c r="D23" s="46"/>
      <c r="E23" s="46"/>
      <c r="F23" s="46"/>
      <c r="G23" s="46"/>
      <c r="H23" s="46"/>
      <c r="I23" s="260"/>
      <c r="O23" s="175"/>
      <c r="Q23" s="363"/>
      <c r="R23" s="143" t="s">
        <v>350</v>
      </c>
      <c r="S23" s="143">
        <v>2</v>
      </c>
      <c r="T23" s="364">
        <v>0.3</v>
      </c>
    </row>
    <row r="24" spans="1:21" x14ac:dyDescent="0.25">
      <c r="A24" s="260"/>
      <c r="B24" s="46"/>
      <c r="C24" s="200" t="s">
        <v>373</v>
      </c>
      <c r="D24" s="46"/>
      <c r="E24" s="46"/>
      <c r="F24" s="46"/>
      <c r="G24" s="210"/>
      <c r="H24" s="46"/>
      <c r="I24" s="260"/>
      <c r="O24" s="175"/>
      <c r="Q24" s="363"/>
      <c r="R24" s="143" t="s">
        <v>351</v>
      </c>
      <c r="S24" s="143">
        <v>2</v>
      </c>
      <c r="T24" s="364">
        <v>0.45</v>
      </c>
    </row>
    <row r="25" spans="1:21" x14ac:dyDescent="0.25">
      <c r="A25" s="260"/>
      <c r="B25" s="46"/>
      <c r="C25" s="382"/>
      <c r="D25" s="202"/>
      <c r="E25" s="90" t="str">
        <f>IF(D25="","",D25*O25)</f>
        <v/>
      </c>
      <c r="F25" s="202"/>
      <c r="G25" s="167" t="str">
        <f t="shared" ref="G25:G30" si="3">IF(E25="","",E25*F25/12*365)</f>
        <v/>
      </c>
      <c r="H25" s="46"/>
      <c r="I25" s="260"/>
      <c r="O25" s="175">
        <f t="shared" ref="O25:O30" si="4">IF(C25="",0,VLOOKUP(C25,$R$9:$T$45,3,FALSE))</f>
        <v>0</v>
      </c>
      <c r="Q25" s="363"/>
      <c r="R25" s="143" t="s">
        <v>353</v>
      </c>
      <c r="S25" s="143">
        <v>2</v>
      </c>
      <c r="T25" s="364">
        <v>0</v>
      </c>
    </row>
    <row r="26" spans="1:21" ht="15.75" thickBot="1" x14ac:dyDescent="0.3">
      <c r="A26" s="260"/>
      <c r="B26" s="46"/>
      <c r="C26" s="380"/>
      <c r="D26" s="202"/>
      <c r="E26" s="90" t="str">
        <f>IF(D26="","",D26*O26)</f>
        <v/>
      </c>
      <c r="F26" s="202"/>
      <c r="G26" s="167" t="str">
        <f t="shared" si="3"/>
        <v/>
      </c>
      <c r="H26" s="46"/>
      <c r="I26" s="260"/>
      <c r="O26" s="175">
        <f t="shared" si="4"/>
        <v>0</v>
      </c>
      <c r="Q26" s="365"/>
      <c r="R26" s="366"/>
      <c r="S26" s="366"/>
      <c r="T26" s="367"/>
    </row>
    <row r="27" spans="1:21" x14ac:dyDescent="0.25">
      <c r="A27" s="260"/>
      <c r="B27" s="46"/>
      <c r="C27" s="380"/>
      <c r="D27" s="202"/>
      <c r="E27" s="90" t="str">
        <f>IF(D27="","",D27*O27)</f>
        <v/>
      </c>
      <c r="F27" s="202"/>
      <c r="G27" s="167" t="str">
        <f t="shared" si="3"/>
        <v/>
      </c>
      <c r="H27" s="46"/>
      <c r="I27" s="260"/>
      <c r="O27" s="175">
        <f t="shared" si="4"/>
        <v>0</v>
      </c>
      <c r="Q27" s="360" t="s">
        <v>366</v>
      </c>
      <c r="R27" s="361" t="s">
        <v>354</v>
      </c>
      <c r="S27" s="361">
        <v>3</v>
      </c>
      <c r="T27" s="362">
        <v>3.5999999999999997E-2</v>
      </c>
      <c r="U27" s="48" t="s">
        <v>409</v>
      </c>
    </row>
    <row r="28" spans="1:21" x14ac:dyDescent="0.25">
      <c r="A28" s="260"/>
      <c r="B28" s="46"/>
      <c r="C28" s="380"/>
      <c r="D28" s="202"/>
      <c r="E28" s="90" t="str">
        <f>IF(D28="","",D28*O28)</f>
        <v/>
      </c>
      <c r="F28" s="202"/>
      <c r="G28" s="167" t="str">
        <f t="shared" si="3"/>
        <v/>
      </c>
      <c r="H28" s="46"/>
      <c r="I28" s="260"/>
      <c r="O28" s="175">
        <f t="shared" si="4"/>
        <v>0</v>
      </c>
      <c r="Q28" s="363"/>
      <c r="R28" s="143" t="s">
        <v>355</v>
      </c>
      <c r="S28" s="143">
        <v>3</v>
      </c>
      <c r="T28" s="364">
        <v>0.08</v>
      </c>
      <c r="U28" s="48" t="s">
        <v>409</v>
      </c>
    </row>
    <row r="29" spans="1:21" x14ac:dyDescent="0.25">
      <c r="A29" s="260"/>
      <c r="B29" s="46"/>
      <c r="C29" s="380"/>
      <c r="D29" s="202"/>
      <c r="E29" s="90" t="str">
        <f t="shared" ref="E29:E30" si="5">IF(D29="","",D29*O29)</f>
        <v/>
      </c>
      <c r="F29" s="202"/>
      <c r="G29" s="167" t="str">
        <f t="shared" si="3"/>
        <v/>
      </c>
      <c r="H29" s="46"/>
      <c r="I29" s="260"/>
      <c r="O29" s="175">
        <f t="shared" si="4"/>
        <v>0</v>
      </c>
      <c r="Q29" s="363"/>
      <c r="R29" s="143" t="s">
        <v>356</v>
      </c>
      <c r="S29" s="143">
        <v>3</v>
      </c>
      <c r="T29" s="364">
        <v>0.16</v>
      </c>
      <c r="U29" s="48" t="s">
        <v>409</v>
      </c>
    </row>
    <row r="30" spans="1:21" x14ac:dyDescent="0.25">
      <c r="A30" s="260"/>
      <c r="B30" s="46"/>
      <c r="C30" s="381"/>
      <c r="D30" s="202"/>
      <c r="E30" s="90" t="str">
        <f t="shared" si="5"/>
        <v/>
      </c>
      <c r="F30" s="202"/>
      <c r="G30" s="167" t="str">
        <f t="shared" si="3"/>
        <v/>
      </c>
      <c r="H30" s="46"/>
      <c r="I30" s="260"/>
      <c r="O30" s="175">
        <f t="shared" si="4"/>
        <v>0</v>
      </c>
      <c r="Q30" s="363"/>
      <c r="R30" s="143" t="s">
        <v>357</v>
      </c>
      <c r="S30" s="143">
        <v>3</v>
      </c>
      <c r="T30" s="364">
        <v>0.12</v>
      </c>
      <c r="U30" s="48" t="s">
        <v>409</v>
      </c>
    </row>
    <row r="31" spans="1:21" x14ac:dyDescent="0.25">
      <c r="A31" s="260"/>
      <c r="B31" s="46"/>
      <c r="C31" s="46" t="s">
        <v>418</v>
      </c>
      <c r="D31" s="46"/>
      <c r="E31" s="371">
        <f>SUM(E25:E30)</f>
        <v>0</v>
      </c>
      <c r="F31" s="46"/>
      <c r="G31" s="335">
        <f>SUM(G25:G30)</f>
        <v>0</v>
      </c>
      <c r="H31" s="46"/>
      <c r="I31" s="260"/>
      <c r="J31" s="48" t="s">
        <v>408</v>
      </c>
      <c r="Q31" s="363" t="s">
        <v>367</v>
      </c>
      <c r="R31" s="143" t="s">
        <v>361</v>
      </c>
      <c r="S31" s="143">
        <v>3</v>
      </c>
      <c r="T31" s="364">
        <v>0.19</v>
      </c>
      <c r="U31" s="48" t="s">
        <v>409</v>
      </c>
    </row>
    <row r="32" spans="1:21" x14ac:dyDescent="0.25">
      <c r="A32" s="260"/>
      <c r="B32" s="46"/>
      <c r="C32" s="46"/>
      <c r="D32" s="46"/>
      <c r="E32" s="46"/>
      <c r="F32" s="46"/>
      <c r="G32" s="46"/>
      <c r="H32" s="46"/>
      <c r="I32" s="260"/>
      <c r="Q32" s="363"/>
      <c r="R32" s="143" t="s">
        <v>362</v>
      </c>
      <c r="S32" s="143">
        <v>3</v>
      </c>
      <c r="T32" s="364">
        <v>0.1</v>
      </c>
      <c r="U32" s="48" t="s">
        <v>409</v>
      </c>
    </row>
    <row r="33" spans="1:21" x14ac:dyDescent="0.25">
      <c r="A33" s="260"/>
      <c r="B33" s="260"/>
      <c r="C33" s="260"/>
      <c r="D33" s="260"/>
      <c r="E33" s="260"/>
      <c r="F33" s="260"/>
      <c r="G33" s="260"/>
      <c r="H33" s="260"/>
      <c r="I33" s="260"/>
      <c r="Q33" s="363"/>
      <c r="R33" s="143" t="s">
        <v>363</v>
      </c>
      <c r="S33" s="143">
        <v>3</v>
      </c>
      <c r="T33" s="364">
        <v>0</v>
      </c>
      <c r="U33" s="48" t="s">
        <v>409</v>
      </c>
    </row>
    <row r="34" spans="1:21" ht="15.75" x14ac:dyDescent="0.25">
      <c r="A34" s="260"/>
      <c r="B34" s="260"/>
      <c r="C34" s="368" t="s">
        <v>100</v>
      </c>
      <c r="D34" s="260"/>
      <c r="E34" s="260"/>
      <c r="F34" s="260"/>
      <c r="G34" s="260"/>
      <c r="H34" s="260"/>
      <c r="I34" s="260"/>
      <c r="Q34" s="363"/>
      <c r="R34" s="143"/>
      <c r="S34" s="143"/>
      <c r="T34" s="364"/>
    </row>
    <row r="35" spans="1:21" x14ac:dyDescent="0.25">
      <c r="Q35" s="363" t="s">
        <v>368</v>
      </c>
      <c r="R35" s="143" t="s">
        <v>388</v>
      </c>
      <c r="S35" s="143">
        <v>3</v>
      </c>
      <c r="T35" s="364">
        <v>0.9</v>
      </c>
      <c r="U35" s="48" t="s">
        <v>409</v>
      </c>
    </row>
    <row r="36" spans="1:21" x14ac:dyDescent="0.25">
      <c r="Q36" s="363"/>
      <c r="R36" s="369" t="s">
        <v>393</v>
      </c>
      <c r="S36" s="369">
        <v>3</v>
      </c>
      <c r="T36" s="370">
        <v>0.9</v>
      </c>
      <c r="U36" s="48" t="s">
        <v>409</v>
      </c>
    </row>
    <row r="37" spans="1:21" x14ac:dyDescent="0.25">
      <c r="Q37" s="363"/>
      <c r="R37" s="143" t="s">
        <v>390</v>
      </c>
      <c r="S37" s="143">
        <v>3</v>
      </c>
      <c r="T37" s="364">
        <v>0.7</v>
      </c>
      <c r="U37" s="48" t="s">
        <v>409</v>
      </c>
    </row>
    <row r="38" spans="1:21" x14ac:dyDescent="0.25">
      <c r="Q38" s="363"/>
      <c r="R38" s="369" t="s">
        <v>389</v>
      </c>
      <c r="S38" s="369">
        <v>3</v>
      </c>
      <c r="T38" s="364">
        <v>0.7</v>
      </c>
      <c r="U38" s="48" t="s">
        <v>409</v>
      </c>
    </row>
    <row r="39" spans="1:21" x14ac:dyDescent="0.25">
      <c r="Q39" s="363"/>
      <c r="R39" s="369" t="s">
        <v>358</v>
      </c>
      <c r="S39" s="369">
        <v>3</v>
      </c>
      <c r="T39" s="364">
        <v>0.8</v>
      </c>
      <c r="U39" s="48" t="s">
        <v>409</v>
      </c>
    </row>
    <row r="40" spans="1:21" x14ac:dyDescent="0.25">
      <c r="Q40" s="363"/>
      <c r="R40" s="369" t="s">
        <v>391</v>
      </c>
      <c r="S40" s="369">
        <v>3</v>
      </c>
      <c r="T40" s="364">
        <v>0.7</v>
      </c>
      <c r="U40" s="48" t="s">
        <v>409</v>
      </c>
    </row>
    <row r="41" spans="1:21" x14ac:dyDescent="0.25">
      <c r="Q41" s="363"/>
      <c r="R41" s="369" t="s">
        <v>392</v>
      </c>
      <c r="S41" s="369">
        <v>3</v>
      </c>
      <c r="T41" s="364">
        <v>0.8</v>
      </c>
      <c r="U41" s="48" t="s">
        <v>409</v>
      </c>
    </row>
    <row r="42" spans="1:21" x14ac:dyDescent="0.25">
      <c r="Q42" s="363"/>
      <c r="R42" s="143" t="s">
        <v>359</v>
      </c>
      <c r="S42" s="143">
        <v>3</v>
      </c>
      <c r="T42" s="364">
        <v>0.3</v>
      </c>
      <c r="U42" s="48" t="s">
        <v>409</v>
      </c>
    </row>
    <row r="43" spans="1:21" x14ac:dyDescent="0.25">
      <c r="Q43" s="363"/>
      <c r="R43" s="143" t="s">
        <v>360</v>
      </c>
      <c r="S43" s="143">
        <v>3</v>
      </c>
      <c r="T43" s="364">
        <v>0.4</v>
      </c>
      <c r="U43" s="48" t="s">
        <v>409</v>
      </c>
    </row>
    <row r="44" spans="1:21" x14ac:dyDescent="0.25">
      <c r="Q44" s="363"/>
      <c r="R44" s="143"/>
      <c r="S44" s="143"/>
      <c r="T44" s="364"/>
    </row>
    <row r="45" spans="1:21" ht="15.75" thickBot="1" x14ac:dyDescent="0.3">
      <c r="Q45" s="365"/>
      <c r="R45" s="366"/>
      <c r="S45" s="366"/>
      <c r="T45" s="367"/>
    </row>
  </sheetData>
  <sheetProtection sheet="1" objects="1" scenarios="1"/>
  <mergeCells count="1">
    <mergeCell ref="C3:D3"/>
  </mergeCells>
  <dataValidations count="2">
    <dataValidation type="list" allowBlank="1" showInputMessage="1" showErrorMessage="1" sqref="C9:C17">
      <formula1>$R$9:$R$25</formula1>
    </dataValidation>
    <dataValidation type="list" allowBlank="1" showInputMessage="1" showErrorMessage="1" sqref="C25:C30">
      <formula1>$R$27:$R$45</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85"/>
  <sheetViews>
    <sheetView showGridLines="0" zoomScale="86" zoomScaleNormal="86" workbookViewId="0">
      <selection activeCell="C4" sqref="C4"/>
    </sheetView>
  </sheetViews>
  <sheetFormatPr baseColWidth="10" defaultRowHeight="15" x14ac:dyDescent="0.25"/>
  <cols>
    <col min="1" max="1" width="2.5703125" customWidth="1"/>
    <col min="2" max="2" width="11" customWidth="1"/>
    <col min="3" max="3" width="23.85546875" customWidth="1"/>
    <col min="4" max="8" width="10.85546875" customWidth="1"/>
    <col min="9" max="9" width="13.28515625" customWidth="1"/>
    <col min="10" max="10" width="2.140625" customWidth="1"/>
    <col min="11" max="11" width="6" customWidth="1"/>
    <col min="12" max="12" width="3.28515625" customWidth="1"/>
    <col min="13" max="14" width="10.42578125" customWidth="1"/>
    <col min="15" max="15" width="8.5703125" customWidth="1"/>
    <col min="16" max="16" width="8.7109375" customWidth="1"/>
    <col min="17" max="18" width="9.140625" customWidth="1"/>
    <col min="19" max="19" width="8.28515625" customWidth="1"/>
    <col min="20" max="22" width="9" customWidth="1"/>
    <col min="23" max="23" width="9.28515625" customWidth="1"/>
    <col min="24" max="28" width="10.140625" customWidth="1"/>
  </cols>
  <sheetData>
    <row r="1" spans="1:28" x14ac:dyDescent="0.25">
      <c r="A1" s="338"/>
      <c r="B1" s="338" t="s">
        <v>339</v>
      </c>
      <c r="C1" s="338"/>
      <c r="D1" s="338"/>
      <c r="E1" s="338"/>
      <c r="F1" s="338"/>
      <c r="G1" s="338"/>
      <c r="H1" s="338"/>
      <c r="I1" s="338"/>
      <c r="J1" s="338"/>
      <c r="K1" s="338"/>
      <c r="L1" s="338"/>
      <c r="M1" s="338"/>
      <c r="N1" s="338"/>
      <c r="O1" s="338"/>
      <c r="P1" s="338"/>
      <c r="Q1" s="338"/>
      <c r="R1" s="338"/>
      <c r="S1" s="338"/>
      <c r="T1" s="338"/>
      <c r="U1" s="338"/>
      <c r="V1" s="338"/>
      <c r="W1" s="338"/>
      <c r="X1" s="260"/>
    </row>
    <row r="2" spans="1:28" x14ac:dyDescent="0.25">
      <c r="A2" s="260"/>
      <c r="B2" s="260"/>
      <c r="C2" s="260"/>
      <c r="D2" s="260"/>
      <c r="E2" s="260"/>
      <c r="F2" s="260"/>
      <c r="G2" s="260"/>
      <c r="H2" s="260"/>
      <c r="I2" s="260"/>
      <c r="J2" s="260"/>
      <c r="K2" s="260"/>
      <c r="L2" s="260"/>
      <c r="X2" s="260"/>
    </row>
    <row r="3" spans="1:28" ht="15" customHeight="1" x14ac:dyDescent="0.25">
      <c r="A3" s="20"/>
      <c r="B3" s="47" t="s">
        <v>152</v>
      </c>
      <c r="C3" s="46"/>
      <c r="D3" s="46"/>
      <c r="E3" s="46"/>
      <c r="F3" s="47" t="s">
        <v>226</v>
      </c>
      <c r="G3" s="47"/>
      <c r="H3" s="46"/>
      <c r="I3" s="46"/>
      <c r="J3" s="46"/>
      <c r="K3" s="46"/>
      <c r="L3" s="260"/>
      <c r="M3" s="261" t="s">
        <v>329</v>
      </c>
      <c r="N3" s="262"/>
      <c r="O3" s="48"/>
      <c r="P3" s="48"/>
      <c r="Q3" s="48"/>
      <c r="R3" s="48"/>
      <c r="S3" s="48"/>
      <c r="T3" s="48"/>
      <c r="U3" s="48"/>
      <c r="V3" s="48"/>
      <c r="W3" s="48"/>
      <c r="X3" s="260"/>
      <c r="Y3" s="263"/>
      <c r="Z3" s="263"/>
      <c r="AA3" s="263"/>
      <c r="AB3" s="263"/>
    </row>
    <row r="4" spans="1:28" ht="15.75" x14ac:dyDescent="0.25">
      <c r="A4" s="20"/>
      <c r="B4" s="46"/>
      <c r="C4" s="278" t="str">
        <f>'JPP-VL'!C2:F2</f>
        <v>fff</v>
      </c>
      <c r="D4" s="279"/>
      <c r="E4" s="46"/>
      <c r="F4" s="47" t="s">
        <v>225</v>
      </c>
      <c r="G4" s="47"/>
      <c r="H4" s="48"/>
      <c r="I4" s="46"/>
      <c r="J4" s="46"/>
      <c r="K4" s="48"/>
      <c r="L4" s="260"/>
      <c r="M4" s="48"/>
      <c r="N4" s="48"/>
      <c r="O4" s="48" t="s">
        <v>245</v>
      </c>
      <c r="P4" s="48"/>
      <c r="Q4" s="48"/>
      <c r="R4" s="48"/>
      <c r="S4" s="48"/>
      <c r="T4" s="48"/>
      <c r="U4" s="48"/>
      <c r="V4" s="48"/>
      <c r="W4" s="48"/>
      <c r="X4" s="260"/>
      <c r="Y4" s="263"/>
      <c r="Z4" s="263"/>
      <c r="AA4" s="263"/>
      <c r="AB4" s="263"/>
    </row>
    <row r="5" spans="1:28" ht="13.5" customHeight="1" x14ac:dyDescent="0.25">
      <c r="A5" s="20"/>
      <c r="B5" s="46"/>
      <c r="C5" s="46"/>
      <c r="D5" s="46"/>
      <c r="E5" s="46"/>
      <c r="F5" s="46"/>
      <c r="G5" s="46"/>
      <c r="H5" s="46"/>
      <c r="I5" s="46"/>
      <c r="J5" s="46"/>
      <c r="K5" s="46"/>
      <c r="L5" s="260"/>
      <c r="M5" s="48"/>
      <c r="N5" s="48"/>
      <c r="O5" s="48" t="s">
        <v>243</v>
      </c>
      <c r="P5" s="48"/>
      <c r="Q5" s="48"/>
      <c r="R5" s="48"/>
      <c r="S5" s="48"/>
      <c r="T5" s="48"/>
      <c r="U5" s="48"/>
      <c r="V5" s="48"/>
      <c r="W5" s="48"/>
      <c r="X5" s="260"/>
      <c r="Y5" s="263"/>
      <c r="Z5" s="263"/>
      <c r="AA5" s="263"/>
      <c r="AB5" s="263"/>
    </row>
    <row r="6" spans="1:28" ht="13.5" customHeight="1" x14ac:dyDescent="0.25">
      <c r="A6" s="20"/>
      <c r="B6" s="47" t="s">
        <v>204</v>
      </c>
      <c r="C6" s="46"/>
      <c r="D6" s="46"/>
      <c r="E6" s="46"/>
      <c r="F6" s="46"/>
      <c r="G6" s="46"/>
      <c r="H6" s="46"/>
      <c r="I6" s="46"/>
      <c r="J6" s="46"/>
      <c r="K6" s="46"/>
      <c r="L6" s="260"/>
      <c r="M6" s="264" t="s">
        <v>244</v>
      </c>
      <c r="N6" s="262"/>
      <c r="O6" s="48"/>
      <c r="P6" s="48"/>
      <c r="Q6" s="48"/>
      <c r="R6" s="48"/>
      <c r="S6" s="48"/>
      <c r="T6" s="48"/>
      <c r="U6" s="48"/>
      <c r="V6" s="48"/>
      <c r="W6" s="48"/>
      <c r="X6" s="260"/>
      <c r="Y6" s="263"/>
      <c r="Z6" s="263"/>
      <c r="AA6" s="263"/>
      <c r="AB6" s="263"/>
    </row>
    <row r="7" spans="1:28" ht="5.25" customHeight="1" x14ac:dyDescent="0.25">
      <c r="A7" s="20"/>
      <c r="B7" s="46"/>
      <c r="C7" s="46"/>
      <c r="D7" s="46"/>
      <c r="E7" s="46"/>
      <c r="F7" s="46"/>
      <c r="G7" s="46"/>
      <c r="H7" s="46"/>
      <c r="I7" s="46"/>
      <c r="J7" s="46"/>
      <c r="K7" s="46"/>
      <c r="L7" s="260"/>
      <c r="M7" s="48"/>
      <c r="N7" s="48"/>
      <c r="O7" s="48"/>
      <c r="P7" s="48"/>
      <c r="Q7" s="48"/>
      <c r="R7" s="48"/>
      <c r="S7" s="48"/>
      <c r="T7" s="48"/>
      <c r="U7" s="48"/>
      <c r="V7" s="48"/>
      <c r="W7" s="48"/>
      <c r="X7" s="260"/>
      <c r="Y7" s="263"/>
      <c r="Z7" s="263"/>
      <c r="AA7" s="263"/>
      <c r="AB7" s="263"/>
    </row>
    <row r="8" spans="1:28" ht="13.5" customHeight="1" x14ac:dyDescent="0.25">
      <c r="A8" s="20"/>
      <c r="B8" s="46"/>
      <c r="C8" s="133" t="s">
        <v>137</v>
      </c>
      <c r="D8" s="134"/>
      <c r="E8" s="134" t="s">
        <v>138</v>
      </c>
      <c r="F8" s="144" t="s">
        <v>139</v>
      </c>
      <c r="G8" s="185"/>
      <c r="H8" s="46"/>
      <c r="I8" s="144" t="s">
        <v>145</v>
      </c>
      <c r="J8" s="185"/>
      <c r="K8" s="46"/>
      <c r="L8" s="260"/>
      <c r="M8" s="260"/>
      <c r="N8" s="260"/>
      <c r="O8" s="260"/>
      <c r="P8" s="260"/>
      <c r="Q8" s="260"/>
      <c r="R8" s="260"/>
      <c r="S8" s="260"/>
      <c r="T8" s="260"/>
      <c r="U8" s="260"/>
      <c r="V8" s="260"/>
      <c r="W8" s="260"/>
      <c r="X8" s="260"/>
      <c r="Y8" s="263" t="s">
        <v>198</v>
      </c>
      <c r="Z8" s="263" t="s">
        <v>139</v>
      </c>
      <c r="AA8" s="263"/>
      <c r="AB8" s="263"/>
    </row>
    <row r="9" spans="1:28" ht="13.5" customHeight="1" x14ac:dyDescent="0.25">
      <c r="A9" s="20"/>
      <c r="B9" s="46"/>
      <c r="C9" s="135"/>
      <c r="D9" s="136" t="s">
        <v>62</v>
      </c>
      <c r="E9" s="137" t="s">
        <v>140</v>
      </c>
      <c r="F9" s="136" t="s">
        <v>141</v>
      </c>
      <c r="G9" s="185"/>
      <c r="H9" s="46"/>
      <c r="I9" s="136" t="s">
        <v>165</v>
      </c>
      <c r="J9" s="185"/>
      <c r="K9" s="46"/>
      <c r="L9" s="260"/>
      <c r="M9" s="147">
        <v>0</v>
      </c>
      <c r="N9" s="48" t="s">
        <v>232</v>
      </c>
      <c r="O9" s="48"/>
      <c r="P9" s="48"/>
      <c r="Q9" s="48"/>
      <c r="R9" s="48"/>
      <c r="S9" s="48"/>
      <c r="T9" s="48"/>
      <c r="U9" s="48"/>
      <c r="V9" s="48"/>
      <c r="W9" s="48"/>
      <c r="X9" s="260"/>
      <c r="Y9" s="263" t="s">
        <v>199</v>
      </c>
      <c r="Z9" s="263" t="s">
        <v>195</v>
      </c>
      <c r="AA9" s="263"/>
      <c r="AB9" s="263"/>
    </row>
    <row r="10" spans="1:28" ht="13.5" customHeight="1" x14ac:dyDescent="0.25">
      <c r="A10" s="20"/>
      <c r="B10" s="46"/>
      <c r="C10" s="91" t="s">
        <v>142</v>
      </c>
      <c r="D10" s="318">
        <f>'JPP-VL'!L43</f>
        <v>85.1</v>
      </c>
      <c r="E10" s="138">
        <v>6.2</v>
      </c>
      <c r="F10" s="92">
        <f>D10*E10</f>
        <v>527.62</v>
      </c>
      <c r="G10" s="186"/>
      <c r="H10" s="46"/>
      <c r="I10" s="318">
        <f>'JPP-VL'!N50</f>
        <v>14979.9</v>
      </c>
      <c r="J10" s="185"/>
      <c r="K10" s="46"/>
      <c r="L10" s="260"/>
      <c r="M10" s="319" t="s">
        <v>247</v>
      </c>
      <c r="N10" s="159" t="s">
        <v>184</v>
      </c>
      <c r="O10" s="159"/>
      <c r="P10" s="48"/>
      <c r="Q10" s="48"/>
      <c r="R10" s="48"/>
      <c r="S10" s="48"/>
      <c r="T10" s="48"/>
      <c r="U10" s="48"/>
      <c r="V10" s="48"/>
      <c r="W10" s="48"/>
      <c r="X10" s="260"/>
      <c r="Y10" s="265">
        <f>IF(D10=0,0,I10/365/D10)</f>
        <v>0.48226582747130692</v>
      </c>
      <c r="Z10" s="266">
        <f>F10*Y10</f>
        <v>254.45309589041096</v>
      </c>
      <c r="AA10" s="263"/>
      <c r="AB10" s="263"/>
    </row>
    <row r="11" spans="1:28" ht="13.5" customHeight="1" x14ac:dyDescent="0.25">
      <c r="A11" s="20"/>
      <c r="B11" s="46"/>
      <c r="C11" s="91" t="s">
        <v>143</v>
      </c>
      <c r="D11" s="317">
        <f>'Autres UGB'!E22</f>
        <v>0</v>
      </c>
      <c r="E11" s="138">
        <v>6.2</v>
      </c>
      <c r="F11" s="92">
        <f>D11*E11</f>
        <v>0</v>
      </c>
      <c r="G11" s="186"/>
      <c r="H11" s="46"/>
      <c r="I11" s="317">
        <f>'Autres UGB'!G22</f>
        <v>0</v>
      </c>
      <c r="J11" s="185"/>
      <c r="K11" s="46"/>
      <c r="L11" s="260"/>
      <c r="M11" s="315"/>
      <c r="N11" s="48" t="s">
        <v>400</v>
      </c>
      <c r="O11" s="48"/>
      <c r="P11" s="48"/>
      <c r="Q11" s="48"/>
      <c r="R11" s="48"/>
      <c r="S11" s="48"/>
      <c r="T11" s="48"/>
      <c r="U11" s="48"/>
      <c r="V11" s="48"/>
      <c r="W11" s="48"/>
      <c r="X11" s="260"/>
      <c r="Y11" s="265">
        <f>IF(D11=0,0,I11/365/D11)</f>
        <v>0</v>
      </c>
      <c r="Z11" s="266">
        <f>F11*Y11</f>
        <v>0</v>
      </c>
      <c r="AA11" s="263"/>
      <c r="AB11" s="263"/>
    </row>
    <row r="12" spans="1:28" ht="13.5" customHeight="1" x14ac:dyDescent="0.25">
      <c r="A12" s="20"/>
      <c r="B12" s="46"/>
      <c r="C12" s="91" t="s">
        <v>144</v>
      </c>
      <c r="D12" s="317">
        <f>'Autres UGB'!E31</f>
        <v>0</v>
      </c>
      <c r="E12" s="138">
        <v>6.2</v>
      </c>
      <c r="F12" s="92">
        <f>D12*E12</f>
        <v>0</v>
      </c>
      <c r="G12" s="186"/>
      <c r="H12" s="46"/>
      <c r="I12" s="317">
        <f>'Autres UGB'!G31</f>
        <v>0</v>
      </c>
      <c r="J12" s="185"/>
      <c r="K12" s="46"/>
      <c r="L12" s="260"/>
      <c r="M12" s="48"/>
      <c r="N12" s="48"/>
      <c r="O12" s="48"/>
      <c r="P12" s="48"/>
      <c r="Q12" s="48"/>
      <c r="R12" s="48"/>
      <c r="S12" s="48"/>
      <c r="T12" s="48"/>
      <c r="U12" s="48"/>
      <c r="V12" s="48"/>
      <c r="W12" s="48"/>
      <c r="X12" s="260"/>
      <c r="Y12" s="265">
        <f>IF(D12=0,0,I12/365/D12)</f>
        <v>0</v>
      </c>
      <c r="Z12" s="266">
        <f>F12*Y12</f>
        <v>0</v>
      </c>
      <c r="AA12" s="263"/>
      <c r="AB12" s="263"/>
    </row>
    <row r="13" spans="1:28" ht="13.5" customHeight="1" x14ac:dyDescent="0.25">
      <c r="A13" s="20"/>
      <c r="B13" s="46"/>
      <c r="C13" s="46"/>
      <c r="D13" s="46"/>
      <c r="E13" s="46"/>
      <c r="F13" s="140">
        <f>SUM(F10:F12)</f>
        <v>527.62</v>
      </c>
      <c r="G13" s="151"/>
      <c r="H13" s="46"/>
      <c r="I13" s="140">
        <f>SUM(I10:I12)</f>
        <v>14979.9</v>
      </c>
      <c r="J13" s="185"/>
      <c r="K13" s="46"/>
      <c r="L13" s="260"/>
      <c r="M13" s="48"/>
      <c r="N13" s="208" t="s">
        <v>270</v>
      </c>
      <c r="O13" s="208"/>
      <c r="P13" s="208"/>
      <c r="Q13" s="208"/>
      <c r="R13" s="208"/>
      <c r="S13" s="208"/>
      <c r="T13" s="208"/>
      <c r="U13" s="208"/>
      <c r="V13" s="203"/>
      <c r="W13" s="203"/>
      <c r="X13" s="260"/>
      <c r="Y13" s="263"/>
      <c r="Z13" s="267">
        <f>SUM(Z10:Z12)</f>
        <v>254.45309589041096</v>
      </c>
      <c r="AA13" s="263" t="s">
        <v>200</v>
      </c>
      <c r="AB13" s="263"/>
    </row>
    <row r="14" spans="1:28" ht="13.5" customHeight="1" x14ac:dyDescent="0.25">
      <c r="A14" s="20"/>
      <c r="B14" s="141" t="s">
        <v>181</v>
      </c>
      <c r="C14" s="46"/>
      <c r="D14" s="46"/>
      <c r="E14" s="46"/>
      <c r="F14" s="46"/>
      <c r="G14" s="46"/>
      <c r="H14" s="46"/>
      <c r="I14" s="119">
        <f>I11+I12</f>
        <v>0</v>
      </c>
      <c r="J14" s="46"/>
      <c r="K14" s="46"/>
      <c r="L14" s="260"/>
      <c r="M14" s="48"/>
      <c r="N14" s="203" t="s">
        <v>260</v>
      </c>
      <c r="O14" s="203"/>
      <c r="P14" s="203"/>
      <c r="Q14" s="203"/>
      <c r="R14" s="203"/>
      <c r="S14" s="203"/>
      <c r="T14" s="203"/>
      <c r="U14" s="203"/>
      <c r="V14" s="203"/>
      <c r="W14" s="203"/>
      <c r="X14" s="260"/>
      <c r="Y14" s="263"/>
      <c r="Z14" s="267">
        <f>I13*15/1000</f>
        <v>224.6985</v>
      </c>
      <c r="AA14" s="263" t="s">
        <v>201</v>
      </c>
      <c r="AB14" s="263"/>
    </row>
    <row r="15" spans="1:28" ht="15.75" customHeight="1" x14ac:dyDescent="0.25">
      <c r="A15" s="20"/>
      <c r="B15" s="466"/>
      <c r="C15" s="466"/>
      <c r="D15" s="142"/>
      <c r="E15" s="210"/>
      <c r="F15" s="191" t="s">
        <v>215</v>
      </c>
      <c r="G15" s="191"/>
      <c r="H15" s="46"/>
      <c r="I15" s="46"/>
      <c r="J15" s="46"/>
      <c r="K15" s="46"/>
      <c r="L15" s="260"/>
      <c r="M15" s="48"/>
      <c r="N15" s="203" t="s">
        <v>257</v>
      </c>
      <c r="O15" s="203"/>
      <c r="P15" s="203"/>
      <c r="Q15" s="203"/>
      <c r="R15" s="203"/>
      <c r="S15" s="203"/>
      <c r="T15" s="203"/>
      <c r="U15" s="203"/>
      <c r="V15" s="203"/>
      <c r="W15" s="203"/>
      <c r="X15" s="260"/>
      <c r="Y15" s="263"/>
      <c r="Z15" s="268"/>
      <c r="AA15" s="263"/>
      <c r="AB15" s="263"/>
    </row>
    <row r="16" spans="1:28" ht="13.5" customHeight="1" x14ac:dyDescent="0.25">
      <c r="A16" s="20"/>
      <c r="B16" s="143"/>
      <c r="C16" s="192" t="s">
        <v>250</v>
      </c>
      <c r="D16" s="164" t="s">
        <v>186</v>
      </c>
      <c r="E16" s="164" t="s">
        <v>187</v>
      </c>
      <c r="F16" s="164" t="s">
        <v>185</v>
      </c>
      <c r="G16" s="144" t="s">
        <v>236</v>
      </c>
      <c r="H16" s="144" t="s">
        <v>146</v>
      </c>
      <c r="I16" s="145" t="s">
        <v>177</v>
      </c>
      <c r="J16" s="185"/>
      <c r="K16" s="469" t="s">
        <v>246</v>
      </c>
      <c r="L16" s="260"/>
      <c r="M16" s="48"/>
      <c r="N16" s="46"/>
      <c r="O16" s="46"/>
      <c r="P16" s="46"/>
      <c r="Q16" s="46"/>
      <c r="R16" s="46"/>
      <c r="S16" s="46"/>
      <c r="T16" s="46"/>
      <c r="U16" s="203" t="s">
        <v>258</v>
      </c>
      <c r="V16" s="203"/>
      <c r="W16" s="203"/>
      <c r="X16" s="260"/>
      <c r="Y16" s="263"/>
      <c r="Z16" s="263"/>
      <c r="AA16" s="263"/>
      <c r="AB16" s="263"/>
    </row>
    <row r="17" spans="1:28" ht="13.5" customHeight="1" x14ac:dyDescent="0.25">
      <c r="A17" s="20"/>
      <c r="B17" s="467"/>
      <c r="C17" s="467"/>
      <c r="D17" s="165" t="s">
        <v>161</v>
      </c>
      <c r="E17" s="165" t="s">
        <v>188</v>
      </c>
      <c r="F17" s="165" t="s">
        <v>141</v>
      </c>
      <c r="G17" s="146" t="s">
        <v>237</v>
      </c>
      <c r="H17" s="146" t="s">
        <v>265</v>
      </c>
      <c r="I17" s="136" t="s">
        <v>176</v>
      </c>
      <c r="J17" s="185"/>
      <c r="K17" s="469"/>
      <c r="L17" s="260"/>
      <c r="M17" s="48"/>
      <c r="N17" s="46"/>
      <c r="O17" s="46"/>
      <c r="P17" s="46"/>
      <c r="Q17" s="46"/>
      <c r="R17" s="46"/>
      <c r="S17" s="209"/>
      <c r="T17" s="209"/>
      <c r="U17" s="204" t="s">
        <v>259</v>
      </c>
      <c r="V17" s="204"/>
      <c r="W17" s="203" t="s">
        <v>256</v>
      </c>
      <c r="X17" s="260"/>
      <c r="Y17" s="263"/>
      <c r="Z17" s="263"/>
      <c r="AA17" s="263"/>
      <c r="AB17" s="263"/>
    </row>
    <row r="18" spans="1:28" ht="13.5" customHeight="1" x14ac:dyDescent="0.25">
      <c r="A18" s="20"/>
      <c r="B18" s="134" t="s">
        <v>222</v>
      </c>
      <c r="C18" s="155" t="s">
        <v>182</v>
      </c>
      <c r="D18" s="201"/>
      <c r="E18" s="201"/>
      <c r="F18" s="269">
        <f>D18*E18</f>
        <v>0</v>
      </c>
      <c r="G18" s="270"/>
      <c r="H18" s="123"/>
      <c r="I18" s="148">
        <f>F18+H18</f>
        <v>0</v>
      </c>
      <c r="J18" s="193"/>
      <c r="K18" s="469"/>
      <c r="L18" s="260"/>
      <c r="M18" s="48"/>
      <c r="N18" s="48"/>
      <c r="O18" s="48"/>
      <c r="P18" s="48"/>
      <c r="Q18" s="48"/>
      <c r="R18" s="48"/>
      <c r="S18" s="203"/>
      <c r="T18" s="203"/>
      <c r="U18" s="259" t="str">
        <f>C18</f>
        <v>maïs ensilage</v>
      </c>
      <c r="V18" s="205">
        <v>0.1</v>
      </c>
      <c r="W18" s="206" t="str">
        <f t="shared" ref="W18:W29" si="0">IF(E18="","",E18*(1-V18))</f>
        <v/>
      </c>
      <c r="X18" s="260"/>
      <c r="Y18" s="263"/>
      <c r="Z18" s="263"/>
      <c r="AA18" s="263"/>
      <c r="AB18" s="263"/>
    </row>
    <row r="19" spans="1:28" ht="13.5" customHeight="1" x14ac:dyDescent="0.25">
      <c r="A19" s="20"/>
      <c r="B19" s="190" t="s">
        <v>223</v>
      </c>
      <c r="C19" s="189" t="s">
        <v>209</v>
      </c>
      <c r="D19" s="201"/>
      <c r="E19" s="201"/>
      <c r="F19" s="269">
        <f t="shared" ref="F19:F29" si="1">D19*E19</f>
        <v>0</v>
      </c>
      <c r="G19" s="270"/>
      <c r="H19" s="123"/>
      <c r="I19" s="148">
        <f t="shared" ref="I19:I29" si="2">F19+H19</f>
        <v>0</v>
      </c>
      <c r="J19" s="193"/>
      <c r="K19" s="469"/>
      <c r="L19" s="260"/>
      <c r="M19" s="48" t="s">
        <v>249</v>
      </c>
      <c r="N19" s="48"/>
      <c r="O19" s="48"/>
      <c r="P19" s="48"/>
      <c r="Q19" s="48"/>
      <c r="R19" s="48"/>
      <c r="S19" s="203"/>
      <c r="T19" s="203"/>
      <c r="U19" s="259" t="str">
        <f t="shared" ref="U19:U29" si="3">C19</f>
        <v>betteraves et autres</v>
      </c>
      <c r="V19" s="205">
        <v>0.15</v>
      </c>
      <c r="W19" s="206" t="str">
        <f t="shared" si="0"/>
        <v/>
      </c>
      <c r="X19" s="260"/>
      <c r="Y19" s="263"/>
      <c r="Z19" s="263"/>
      <c r="AA19" s="263"/>
      <c r="AB19" s="263"/>
    </row>
    <row r="20" spans="1:28" ht="13.5" customHeight="1" x14ac:dyDescent="0.25">
      <c r="A20" s="20"/>
      <c r="B20" s="188"/>
      <c r="C20" s="189" t="s">
        <v>238</v>
      </c>
      <c r="D20" s="202"/>
      <c r="E20" s="202"/>
      <c r="F20" s="269">
        <f t="shared" si="1"/>
        <v>0</v>
      </c>
      <c r="G20" s="270"/>
      <c r="H20" s="123"/>
      <c r="I20" s="148">
        <f t="shared" si="2"/>
        <v>0</v>
      </c>
      <c r="J20" s="193"/>
      <c r="K20" s="469"/>
      <c r="L20" s="260"/>
      <c r="M20" s="48" t="s">
        <v>248</v>
      </c>
      <c r="N20" s="48"/>
      <c r="O20" s="169" t="s">
        <v>203</v>
      </c>
      <c r="P20" s="169"/>
      <c r="Q20" s="169"/>
      <c r="R20" s="48"/>
      <c r="S20" s="203"/>
      <c r="T20" s="203"/>
      <c r="U20" s="259" t="str">
        <f t="shared" si="3"/>
        <v>céréales, méteils ensilés</v>
      </c>
      <c r="V20" s="205">
        <v>0.1</v>
      </c>
      <c r="W20" s="206" t="str">
        <f t="shared" si="0"/>
        <v/>
      </c>
      <c r="X20" s="260"/>
      <c r="Y20" s="263"/>
      <c r="Z20" s="263"/>
      <c r="AA20" s="263"/>
      <c r="AB20" s="263"/>
    </row>
    <row r="21" spans="1:28" ht="13.5" customHeight="1" x14ac:dyDescent="0.25">
      <c r="A21" s="20"/>
      <c r="B21" s="188"/>
      <c r="C21" s="155" t="s">
        <v>240</v>
      </c>
      <c r="D21" s="202"/>
      <c r="E21" s="202"/>
      <c r="F21" s="269">
        <f t="shared" si="1"/>
        <v>0</v>
      </c>
      <c r="G21" s="270"/>
      <c r="H21" s="123"/>
      <c r="I21" s="148">
        <f t="shared" si="2"/>
        <v>0</v>
      </c>
      <c r="J21" s="193"/>
      <c r="K21" s="469"/>
      <c r="L21" s="260"/>
      <c r="M21" s="48"/>
      <c r="N21" s="48"/>
      <c r="O21" s="169"/>
      <c r="P21" s="139" t="s">
        <v>195</v>
      </c>
      <c r="Q21" s="139" t="s">
        <v>161</v>
      </c>
      <c r="R21" s="48"/>
      <c r="S21" s="203"/>
      <c r="T21" s="203"/>
      <c r="U21" s="259" t="str">
        <f t="shared" si="3"/>
        <v>prairies de fauche</v>
      </c>
      <c r="V21" s="205">
        <v>0.15</v>
      </c>
      <c r="W21" s="206" t="str">
        <f t="shared" si="0"/>
        <v/>
      </c>
      <c r="X21" s="260"/>
      <c r="Y21" s="263"/>
      <c r="Z21" s="263"/>
      <c r="AA21" s="263"/>
      <c r="AB21" s="263"/>
    </row>
    <row r="22" spans="1:28" ht="13.5" customHeight="1" x14ac:dyDescent="0.25">
      <c r="A22" s="20"/>
      <c r="B22" s="188"/>
      <c r="C22" s="155" t="s">
        <v>239</v>
      </c>
      <c r="D22" s="202"/>
      <c r="E22" s="202"/>
      <c r="F22" s="269">
        <f t="shared" ref="F22:F25" si="4">D22*E22</f>
        <v>0</v>
      </c>
      <c r="G22" s="187"/>
      <c r="H22" s="123"/>
      <c r="I22" s="148">
        <f t="shared" si="2"/>
        <v>0</v>
      </c>
      <c r="J22" s="193"/>
      <c r="K22" s="469"/>
      <c r="L22" s="260"/>
      <c r="M22" s="167">
        <f>IF(E22*G22&gt;2,D22,0)</f>
        <v>0</v>
      </c>
      <c r="N22" s="48"/>
      <c r="O22" s="48"/>
      <c r="P22" s="48"/>
      <c r="Q22" s="48"/>
      <c r="R22" s="48"/>
      <c r="S22" s="203"/>
      <c r="T22" s="203"/>
      <c r="U22" s="259" t="str">
        <f t="shared" si="3"/>
        <v>prairies fauche et pâture</v>
      </c>
      <c r="V22" s="205">
        <v>0.15</v>
      </c>
      <c r="W22" s="206" t="str">
        <f t="shared" si="0"/>
        <v/>
      </c>
      <c r="X22" s="260"/>
      <c r="Y22" s="263"/>
      <c r="Z22" s="263"/>
      <c r="AA22" s="263"/>
      <c r="AB22" s="263"/>
    </row>
    <row r="23" spans="1:28" ht="13.5" customHeight="1" x14ac:dyDescent="0.25">
      <c r="A23" s="20"/>
      <c r="B23" s="188"/>
      <c r="C23" s="155" t="s">
        <v>241</v>
      </c>
      <c r="D23" s="202"/>
      <c r="E23" s="202"/>
      <c r="F23" s="269">
        <f t="shared" si="4"/>
        <v>0</v>
      </c>
      <c r="G23" s="271">
        <v>1</v>
      </c>
      <c r="H23" s="123"/>
      <c r="I23" s="148">
        <f t="shared" si="2"/>
        <v>0</v>
      </c>
      <c r="J23" s="193"/>
      <c r="K23" s="469"/>
      <c r="L23" s="260"/>
      <c r="M23" s="167">
        <f>D23</f>
        <v>0</v>
      </c>
      <c r="N23" s="471" t="s">
        <v>189</v>
      </c>
      <c r="O23" s="445"/>
      <c r="P23" s="170">
        <f>'JPP-VL'!AF49</f>
        <v>257.5</v>
      </c>
      <c r="Q23" s="170">
        <f>'JPP-VL'!F48</f>
        <v>31</v>
      </c>
      <c r="R23" s="48"/>
      <c r="S23" s="203"/>
      <c r="T23" s="203"/>
      <c r="U23" s="259" t="str">
        <f t="shared" si="3"/>
        <v>prairies pâturées</v>
      </c>
      <c r="V23" s="205">
        <v>0.15</v>
      </c>
      <c r="W23" s="206" t="str">
        <f t="shared" si="0"/>
        <v/>
      </c>
      <c r="X23" s="260"/>
      <c r="Y23" s="263"/>
      <c r="Z23" s="263"/>
      <c r="AA23" s="263"/>
      <c r="AB23" s="263"/>
    </row>
    <row r="24" spans="1:28" ht="13.5" customHeight="1" x14ac:dyDescent="0.25">
      <c r="A24" s="20"/>
      <c r="B24" s="188"/>
      <c r="C24" s="155" t="s">
        <v>149</v>
      </c>
      <c r="D24" s="202"/>
      <c r="E24" s="202"/>
      <c r="F24" s="269">
        <f t="shared" si="4"/>
        <v>0</v>
      </c>
      <c r="G24" s="187"/>
      <c r="H24" s="123"/>
      <c r="I24" s="148">
        <f t="shared" si="2"/>
        <v>0</v>
      </c>
      <c r="J24" s="193"/>
      <c r="K24" s="469"/>
      <c r="L24" s="260"/>
      <c r="M24" s="167">
        <f>IF(E24*G24&gt;2,D24,0)</f>
        <v>0</v>
      </c>
      <c r="N24" s="471" t="s">
        <v>149</v>
      </c>
      <c r="O24" s="445"/>
      <c r="P24" s="170">
        <f>'JPP-VL'!AF50</f>
        <v>0</v>
      </c>
      <c r="Q24" s="170">
        <f>'JPP-VL'!F49</f>
        <v>0</v>
      </c>
      <c r="R24" s="48"/>
      <c r="S24" s="203"/>
      <c r="T24" s="203"/>
      <c r="U24" s="259" t="str">
        <f t="shared" si="3"/>
        <v>autres fourrages</v>
      </c>
      <c r="V24" s="205">
        <v>0.15</v>
      </c>
      <c r="W24" s="206" t="str">
        <f t="shared" si="0"/>
        <v/>
      </c>
      <c r="X24" s="260"/>
      <c r="Y24" s="263"/>
      <c r="Z24" s="263"/>
      <c r="AA24" s="263"/>
      <c r="AB24" s="263"/>
    </row>
    <row r="25" spans="1:28" ht="13.5" customHeight="1" thickBot="1" x14ac:dyDescent="0.3">
      <c r="A25" s="20"/>
      <c r="B25" s="188"/>
      <c r="C25" s="242" t="s">
        <v>149</v>
      </c>
      <c r="D25" s="243"/>
      <c r="E25" s="243"/>
      <c r="F25" s="272">
        <f t="shared" si="4"/>
        <v>0</v>
      </c>
      <c r="G25" s="244"/>
      <c r="H25" s="245"/>
      <c r="I25" s="246">
        <f t="shared" si="2"/>
        <v>0</v>
      </c>
      <c r="J25" s="193"/>
      <c r="K25" s="144" t="s">
        <v>161</v>
      </c>
      <c r="L25" s="260"/>
      <c r="M25" s="234">
        <f>IF(E25*G25&gt;2,D25,0)</f>
        <v>0</v>
      </c>
      <c r="N25" s="149"/>
      <c r="O25" s="149"/>
      <c r="P25" s="48"/>
      <c r="Q25" s="48"/>
      <c r="R25" s="48"/>
      <c r="S25" s="204"/>
      <c r="T25" s="204"/>
      <c r="U25" s="273" t="str">
        <f t="shared" si="3"/>
        <v>autres fourrages</v>
      </c>
      <c r="V25" s="207">
        <v>0.15</v>
      </c>
      <c r="W25" s="206" t="str">
        <f t="shared" si="0"/>
        <v/>
      </c>
      <c r="X25" s="260"/>
      <c r="Y25" s="263"/>
      <c r="Z25" s="263"/>
      <c r="AA25" s="263"/>
      <c r="AB25" s="263"/>
    </row>
    <row r="26" spans="1:28" ht="13.5" customHeight="1" x14ac:dyDescent="0.25">
      <c r="A26" s="20"/>
      <c r="B26" s="239" t="s">
        <v>222</v>
      </c>
      <c r="C26" s="247" t="s">
        <v>239</v>
      </c>
      <c r="D26" s="248"/>
      <c r="E26" s="248"/>
      <c r="F26" s="274">
        <f t="shared" si="1"/>
        <v>0</v>
      </c>
      <c r="G26" s="249"/>
      <c r="H26" s="250"/>
      <c r="I26" s="251">
        <f t="shared" si="2"/>
        <v>0</v>
      </c>
      <c r="J26" s="193"/>
      <c r="K26" s="306">
        <v>1</v>
      </c>
      <c r="L26" s="260"/>
      <c r="M26" s="236">
        <f>IF(E26*G26&gt;1,(D26-K26),0)</f>
        <v>0</v>
      </c>
      <c r="N26" s="149"/>
      <c r="O26" s="149"/>
      <c r="P26" s="48"/>
      <c r="Q26" s="48"/>
      <c r="R26" s="48"/>
      <c r="S26" s="203"/>
      <c r="T26" s="203"/>
      <c r="U26" s="259" t="str">
        <f t="shared" si="3"/>
        <v>prairies fauche et pâture</v>
      </c>
      <c r="V26" s="205">
        <v>0.2</v>
      </c>
      <c r="W26" s="206" t="str">
        <f t="shared" si="0"/>
        <v/>
      </c>
      <c r="X26" s="260"/>
      <c r="Y26" s="263"/>
      <c r="Z26" s="263"/>
      <c r="AA26" s="263"/>
      <c r="AB26" s="263"/>
    </row>
    <row r="27" spans="1:28" ht="13.5" customHeight="1" x14ac:dyDescent="0.25">
      <c r="A27" s="20"/>
      <c r="B27" s="240" t="s">
        <v>224</v>
      </c>
      <c r="C27" s="252" t="s">
        <v>241</v>
      </c>
      <c r="D27" s="202"/>
      <c r="E27" s="202"/>
      <c r="F27" s="269">
        <f t="shared" si="1"/>
        <v>0</v>
      </c>
      <c r="G27" s="271">
        <v>1</v>
      </c>
      <c r="H27" s="123"/>
      <c r="I27" s="253">
        <f t="shared" si="2"/>
        <v>0</v>
      </c>
      <c r="J27" s="193"/>
      <c r="K27" s="307">
        <v>1</v>
      </c>
      <c r="L27" s="260"/>
      <c r="M27" s="237">
        <f>IF(E27*G27&gt;1,(D27-K27),0)</f>
        <v>0</v>
      </c>
      <c r="N27" s="471" t="s">
        <v>217</v>
      </c>
      <c r="O27" s="445"/>
      <c r="P27" s="170">
        <f>'JPP-VL'!AF51</f>
        <v>0</v>
      </c>
      <c r="Q27" s="170">
        <f>'JPP-VL'!F50</f>
        <v>0</v>
      </c>
      <c r="R27" s="48"/>
      <c r="S27" s="203"/>
      <c r="T27" s="203"/>
      <c r="U27" s="259" t="str">
        <f t="shared" si="3"/>
        <v>prairies pâturées</v>
      </c>
      <c r="V27" s="205">
        <v>0.2</v>
      </c>
      <c r="W27" s="206" t="str">
        <f t="shared" si="0"/>
        <v/>
      </c>
      <c r="X27" s="260"/>
      <c r="Y27" s="263"/>
      <c r="Z27" s="263"/>
      <c r="AA27" s="263"/>
      <c r="AB27" s="263"/>
    </row>
    <row r="28" spans="1:28" ht="13.5" customHeight="1" x14ac:dyDescent="0.25">
      <c r="A28" s="20"/>
      <c r="B28" s="240"/>
      <c r="C28" s="252" t="s">
        <v>242</v>
      </c>
      <c r="D28" s="202"/>
      <c r="E28" s="202"/>
      <c r="F28" s="269">
        <f t="shared" si="1"/>
        <v>0</v>
      </c>
      <c r="G28" s="187"/>
      <c r="H28" s="123"/>
      <c r="I28" s="253">
        <f t="shared" si="2"/>
        <v>0</v>
      </c>
      <c r="J28" s="193"/>
      <c r="K28" s="307">
        <v>1</v>
      </c>
      <c r="L28" s="260"/>
      <c r="M28" s="237">
        <f>IF(E28*G28&gt;1,(D28-K28),0)</f>
        <v>0</v>
      </c>
      <c r="N28" s="471" t="s">
        <v>218</v>
      </c>
      <c r="O28" s="445"/>
      <c r="P28" s="170">
        <f>'JPP-VL'!AF52</f>
        <v>0</v>
      </c>
      <c r="Q28" s="170">
        <f>'JPP-VL'!F51</f>
        <v>0</v>
      </c>
      <c r="R28" s="48"/>
      <c r="S28" s="203"/>
      <c r="T28" s="203"/>
      <c r="U28" s="259" t="str">
        <f t="shared" si="3"/>
        <v>colza, choux fourragers</v>
      </c>
      <c r="V28" s="205">
        <v>0.15</v>
      </c>
      <c r="W28" s="206" t="str">
        <f t="shared" si="0"/>
        <v/>
      </c>
      <c r="X28" s="260"/>
      <c r="Y28" s="263"/>
      <c r="Z28" s="263"/>
      <c r="AA28" s="263"/>
      <c r="AB28" s="263"/>
    </row>
    <row r="29" spans="1:28" ht="13.5" customHeight="1" thickBot="1" x14ac:dyDescent="0.3">
      <c r="A29" s="20"/>
      <c r="B29" s="241"/>
      <c r="C29" s="254" t="s">
        <v>149</v>
      </c>
      <c r="D29" s="255"/>
      <c r="E29" s="255"/>
      <c r="F29" s="275">
        <f t="shared" si="1"/>
        <v>0</v>
      </c>
      <c r="G29" s="256"/>
      <c r="H29" s="257"/>
      <c r="I29" s="258">
        <f t="shared" si="2"/>
        <v>0</v>
      </c>
      <c r="J29" s="193"/>
      <c r="K29" s="308">
        <v>1</v>
      </c>
      <c r="L29" s="260"/>
      <c r="M29" s="238">
        <f>IF(E29*G29&gt;1,(D29-K29),0)</f>
        <v>0</v>
      </c>
      <c r="N29" s="48"/>
      <c r="O29" s="48"/>
      <c r="P29" s="48"/>
      <c r="Q29" s="48"/>
      <c r="R29" s="48"/>
      <c r="S29" s="203"/>
      <c r="T29" s="203"/>
      <c r="U29" s="259" t="str">
        <f t="shared" si="3"/>
        <v>autres fourrages</v>
      </c>
      <c r="V29" s="205">
        <v>0.15</v>
      </c>
      <c r="W29" s="206" t="str">
        <f t="shared" si="0"/>
        <v/>
      </c>
      <c r="X29" s="260"/>
      <c r="Y29" s="263"/>
      <c r="Z29" s="263"/>
      <c r="AA29" s="263"/>
      <c r="AB29" s="263"/>
    </row>
    <row r="30" spans="1:28" ht="15.75" customHeight="1" x14ac:dyDescent="0.25">
      <c r="A30" s="20"/>
      <c r="B30" s="48"/>
      <c r="C30" s="217" t="s">
        <v>291</v>
      </c>
      <c r="D30" s="195">
        <f>SUM(D18:D25)</f>
        <v>0</v>
      </c>
      <c r="E30" s="48"/>
      <c r="F30" s="195">
        <f>SUM(F18:F29)</f>
        <v>0</v>
      </c>
      <c r="G30" s="235">
        <f>SUMPRODUCT(F22:F29*G22:G29)</f>
        <v>0</v>
      </c>
      <c r="H30" s="149" t="s">
        <v>213</v>
      </c>
      <c r="I30" s="150">
        <f>SUM(I18:I29)</f>
        <v>0</v>
      </c>
      <c r="J30" s="151"/>
      <c r="K30" s="46"/>
      <c r="L30" s="260"/>
      <c r="M30" s="48"/>
      <c r="N30" s="48"/>
      <c r="O30" s="48"/>
      <c r="P30" s="48"/>
      <c r="Q30" s="48"/>
      <c r="R30" s="48"/>
      <c r="S30" s="48"/>
      <c r="T30" s="48"/>
      <c r="U30" s="48"/>
      <c r="V30" s="48"/>
      <c r="W30" s="48"/>
      <c r="X30" s="260"/>
      <c r="Y30" s="263"/>
      <c r="Z30" s="263"/>
      <c r="AA30" s="263"/>
      <c r="AB30" s="263"/>
    </row>
    <row r="31" spans="1:28" ht="7.5" customHeight="1" x14ac:dyDescent="0.25">
      <c r="A31" s="20"/>
      <c r="B31" s="48"/>
      <c r="C31" s="48"/>
      <c r="D31" s="48"/>
      <c r="E31" s="48"/>
      <c r="F31" s="48"/>
      <c r="G31" s="48"/>
      <c r="H31" s="48"/>
      <c r="I31" s="151"/>
      <c r="J31" s="151"/>
      <c r="K31" s="46"/>
      <c r="L31" s="260"/>
      <c r="M31" s="184"/>
      <c r="N31" s="48"/>
      <c r="O31" s="48"/>
      <c r="P31" s="48"/>
      <c r="Q31" s="48"/>
      <c r="R31" s="48"/>
      <c r="S31" s="48"/>
      <c r="T31" s="48"/>
      <c r="U31" s="48"/>
      <c r="V31" s="48"/>
      <c r="W31" s="48"/>
      <c r="X31" s="260"/>
      <c r="Y31" s="263"/>
      <c r="Z31" s="263"/>
      <c r="AA31" s="263"/>
      <c r="AB31" s="263"/>
    </row>
    <row r="32" spans="1:28" ht="13.5" customHeight="1" x14ac:dyDescent="0.25">
      <c r="A32" s="20"/>
      <c r="B32" s="48"/>
      <c r="C32" s="468" t="s">
        <v>212</v>
      </c>
      <c r="D32" s="468"/>
      <c r="E32" s="48"/>
      <c r="F32" s="48"/>
      <c r="G32" s="48"/>
      <c r="H32" s="83" t="s">
        <v>214</v>
      </c>
      <c r="I32" s="152" t="s">
        <v>211</v>
      </c>
      <c r="J32" s="194"/>
      <c r="K32" s="46"/>
      <c r="L32" s="260"/>
      <c r="M32" s="184" t="s">
        <v>290</v>
      </c>
      <c r="N32" s="48"/>
      <c r="O32" s="48"/>
      <c r="P32" s="48"/>
      <c r="Q32" s="48"/>
      <c r="R32" s="48"/>
      <c r="S32" s="168"/>
      <c r="T32" s="168"/>
      <c r="U32" s="48"/>
      <c r="V32" s="48"/>
      <c r="W32" s="48"/>
      <c r="X32" s="260"/>
      <c r="Y32" s="263"/>
      <c r="Z32" s="263"/>
      <c r="AA32" s="263"/>
      <c r="AB32" s="263"/>
    </row>
    <row r="33" spans="1:28" ht="13.5" customHeight="1" x14ac:dyDescent="0.25">
      <c r="A33" s="20"/>
      <c r="B33" s="48"/>
      <c r="C33" s="48"/>
      <c r="D33" s="153" t="s">
        <v>216</v>
      </c>
      <c r="E33" s="154"/>
      <c r="F33" s="154"/>
      <c r="G33" s="154"/>
      <c r="H33" s="155"/>
      <c r="I33" s="123"/>
      <c r="J33" s="194"/>
      <c r="K33" s="46"/>
      <c r="L33" s="260"/>
      <c r="M33" s="184" t="s">
        <v>229</v>
      </c>
      <c r="N33" s="184"/>
      <c r="O33" s="48"/>
      <c r="P33" s="48"/>
      <c r="Q33" s="48"/>
      <c r="R33" s="48"/>
      <c r="S33" s="48"/>
      <c r="T33" s="48"/>
      <c r="U33" s="48"/>
      <c r="V33" s="48"/>
      <c r="W33" s="48"/>
      <c r="X33" s="260"/>
      <c r="Y33" s="263"/>
      <c r="Z33" s="263"/>
      <c r="AA33" s="263"/>
      <c r="AB33" s="263"/>
    </row>
    <row r="34" spans="1:28" ht="13.5" customHeight="1" x14ac:dyDescent="0.25">
      <c r="A34" s="20"/>
      <c r="B34" s="218"/>
      <c r="C34" s="218"/>
      <c r="D34" s="153" t="s">
        <v>233</v>
      </c>
      <c r="E34" s="154"/>
      <c r="F34" s="154"/>
      <c r="G34" s="154"/>
      <c r="H34" s="155"/>
      <c r="I34" s="123"/>
      <c r="J34" s="194"/>
      <c r="K34" s="46"/>
      <c r="L34" s="260"/>
      <c r="M34" s="184" t="s">
        <v>234</v>
      </c>
      <c r="N34" s="184"/>
      <c r="O34" s="48"/>
      <c r="P34" s="48"/>
      <c r="Q34" s="48"/>
      <c r="R34" s="48"/>
      <c r="S34" s="48"/>
      <c r="T34" s="48"/>
      <c r="U34" s="48"/>
      <c r="V34" s="48"/>
      <c r="W34" s="48"/>
      <c r="X34" s="260"/>
      <c r="Y34" s="263"/>
      <c r="Z34" s="263"/>
      <c r="AA34" s="263"/>
      <c r="AB34" s="263"/>
    </row>
    <row r="35" spans="1:28" ht="13.5" customHeight="1" x14ac:dyDescent="0.25">
      <c r="A35" s="20"/>
      <c r="B35" s="46"/>
      <c r="C35" s="46"/>
      <c r="D35" s="46"/>
      <c r="E35" s="46"/>
      <c r="F35" s="48"/>
      <c r="G35" s="48"/>
      <c r="H35" s="149" t="s">
        <v>213</v>
      </c>
      <c r="I35" s="150">
        <f>I33+I34</f>
        <v>0</v>
      </c>
      <c r="J35" s="194"/>
      <c r="K35" s="46"/>
      <c r="L35" s="260"/>
      <c r="M35" s="160" t="s">
        <v>205</v>
      </c>
      <c r="N35" s="160"/>
      <c r="O35" s="160"/>
      <c r="P35" s="160"/>
      <c r="Q35" s="160"/>
      <c r="R35" s="160"/>
      <c r="S35" s="160"/>
      <c r="T35" s="160"/>
      <c r="U35" s="160"/>
      <c r="V35" s="160"/>
      <c r="W35" s="160"/>
      <c r="X35" s="260"/>
      <c r="Y35" s="263"/>
      <c r="Z35" s="263"/>
      <c r="AA35" s="263"/>
      <c r="AB35" s="263"/>
    </row>
    <row r="36" spans="1:28" ht="13.5" customHeight="1" x14ac:dyDescent="0.25">
      <c r="A36" s="20"/>
      <c r="B36" s="47" t="s">
        <v>178</v>
      </c>
      <c r="C36" s="46"/>
      <c r="D36" s="46"/>
      <c r="E36" s="46"/>
      <c r="F36" s="46"/>
      <c r="G36" s="46"/>
      <c r="H36" s="46"/>
      <c r="I36" s="46"/>
      <c r="J36" s="46"/>
      <c r="K36" s="46"/>
      <c r="L36" s="260"/>
      <c r="M36" s="48" t="s">
        <v>207</v>
      </c>
      <c r="N36" s="48"/>
      <c r="O36" s="172">
        <f>Z13</f>
        <v>254.45309589041096</v>
      </c>
      <c r="P36" s="172" t="s">
        <v>288</v>
      </c>
      <c r="Q36" s="48"/>
      <c r="R36" s="48"/>
      <c r="S36" s="48"/>
      <c r="T36" s="48"/>
      <c r="U36" s="48"/>
      <c r="V36" s="48"/>
      <c r="W36" s="48"/>
      <c r="X36" s="260"/>
      <c r="Y36" s="263"/>
      <c r="Z36" s="263"/>
      <c r="AA36" s="263"/>
      <c r="AB36" s="263"/>
    </row>
    <row r="37" spans="1:28" ht="14.25" customHeight="1" x14ac:dyDescent="0.25">
      <c r="A37" s="20"/>
      <c r="B37" s="48"/>
      <c r="C37" s="46"/>
      <c r="D37" s="216" t="s">
        <v>180</v>
      </c>
      <c r="E37" s="140">
        <f>I30+I35</f>
        <v>0</v>
      </c>
      <c r="F37" s="156" t="s">
        <v>88</v>
      </c>
      <c r="G37" s="196" t="s">
        <v>148</v>
      </c>
      <c r="H37" s="167">
        <f>G30</f>
        <v>0</v>
      </c>
      <c r="I37" s="46" t="s">
        <v>248</v>
      </c>
      <c r="J37" s="46"/>
      <c r="K37" s="46"/>
      <c r="L37" s="260"/>
      <c r="M37" s="48" t="s">
        <v>207</v>
      </c>
      <c r="N37" s="48"/>
      <c r="O37" s="172">
        <f>Z14</f>
        <v>224.6985</v>
      </c>
      <c r="P37" s="172" t="s">
        <v>201</v>
      </c>
      <c r="Q37" s="48"/>
      <c r="R37" s="48"/>
      <c r="S37" s="48"/>
      <c r="T37" s="48"/>
      <c r="U37" s="48"/>
      <c r="V37" s="48"/>
      <c r="W37" s="48"/>
      <c r="X37" s="260"/>
      <c r="Y37" s="263"/>
      <c r="Z37" s="263"/>
      <c r="AA37" s="263"/>
      <c r="AB37" s="263"/>
    </row>
    <row r="38" spans="1:28" ht="14.25" customHeight="1" x14ac:dyDescent="0.25">
      <c r="A38" s="20"/>
      <c r="B38" s="46"/>
      <c r="C38" s="46"/>
      <c r="D38" s="216" t="s">
        <v>179</v>
      </c>
      <c r="E38" s="150">
        <f>F13</f>
        <v>527.62</v>
      </c>
      <c r="F38" s="156" t="s">
        <v>88</v>
      </c>
      <c r="G38" s="156"/>
      <c r="H38" s="48"/>
      <c r="I38" s="46"/>
      <c r="J38" s="46"/>
      <c r="K38" s="46"/>
      <c r="L38" s="260"/>
      <c r="M38" s="48" t="s">
        <v>254</v>
      </c>
      <c r="N38" s="48"/>
      <c r="O38" s="166">
        <f>H37</f>
        <v>0</v>
      </c>
      <c r="P38" s="48"/>
      <c r="Q38" s="48"/>
      <c r="R38" s="48"/>
      <c r="S38" s="48"/>
      <c r="T38" s="48"/>
      <c r="U38" s="48"/>
      <c r="V38" s="48"/>
      <c r="W38" s="48"/>
      <c r="X38" s="260"/>
      <c r="Y38" s="263"/>
      <c r="Z38" s="263"/>
      <c r="AA38" s="263"/>
      <c r="AB38" s="263"/>
    </row>
    <row r="39" spans="1:28" ht="14.25" customHeight="1" x14ac:dyDescent="0.25">
      <c r="A39" s="20"/>
      <c r="B39" s="46"/>
      <c r="C39" s="46"/>
      <c r="D39" s="216" t="s">
        <v>219</v>
      </c>
      <c r="E39" s="150">
        <f>E37-E38</f>
        <v>-527.62</v>
      </c>
      <c r="F39" s="156" t="s">
        <v>88</v>
      </c>
      <c r="G39" s="156"/>
      <c r="H39" s="46"/>
      <c r="I39" s="46"/>
      <c r="J39" s="46"/>
      <c r="K39" s="46"/>
      <c r="L39" s="260"/>
      <c r="M39" s="48"/>
      <c r="N39" s="48"/>
      <c r="O39" s="48"/>
      <c r="P39" s="48"/>
      <c r="Q39" s="48"/>
      <c r="R39" s="48"/>
      <c r="S39" s="48"/>
      <c r="T39" s="48"/>
      <c r="U39" s="48"/>
      <c r="V39" s="48"/>
      <c r="W39" s="48"/>
      <c r="X39" s="260"/>
      <c r="Y39" s="263"/>
      <c r="Z39" s="263"/>
      <c r="AA39" s="263"/>
      <c r="AB39" s="263"/>
    </row>
    <row r="40" spans="1:28" ht="17.25" customHeight="1" x14ac:dyDescent="0.25">
      <c r="A40" s="20"/>
      <c r="B40" s="46"/>
      <c r="C40" s="46"/>
      <c r="D40" s="216" t="s">
        <v>220</v>
      </c>
      <c r="E40" s="198">
        <f>IF(E38=0,1,E37/E38)</f>
        <v>0</v>
      </c>
      <c r="F40" s="106" t="s">
        <v>210</v>
      </c>
      <c r="G40" s="106"/>
      <c r="H40" s="46"/>
      <c r="I40" s="46"/>
      <c r="J40" s="46"/>
      <c r="K40" s="46"/>
      <c r="L40" s="260"/>
      <c r="M40" s="199" t="s">
        <v>206</v>
      </c>
      <c r="N40" s="171"/>
      <c r="O40" s="162" t="str">
        <f>IF(AND(E40&gt;=0.95,E40&lt;=1.05),"Ok","")</f>
        <v/>
      </c>
      <c r="P40" s="163" t="str">
        <f>IF(AND(E40&lt;0.95,E40&gt;0.9),"léger déficit",IF(AND(E40&lt;1.1,E40&gt;1.05),"léger excédent",IF(E40&gt;=1.1,"Excédent anormal",IF(E40&lt;=0.9,"Déficit anormal",""))))</f>
        <v>Déficit anormal</v>
      </c>
      <c r="Q40" s="48"/>
      <c r="R40" s="48"/>
      <c r="S40" s="48"/>
      <c r="T40" s="48"/>
      <c r="U40" s="48"/>
      <c r="V40" s="48"/>
      <c r="W40" s="48"/>
      <c r="X40" s="260"/>
      <c r="Y40" s="263"/>
      <c r="Z40" s="263"/>
      <c r="AA40" s="263"/>
      <c r="AB40" s="263"/>
    </row>
    <row r="41" spans="1:28" ht="5.25" customHeight="1" x14ac:dyDescent="0.25">
      <c r="A41" s="20"/>
      <c r="B41" s="46"/>
      <c r="C41" s="46"/>
      <c r="D41" s="216"/>
      <c r="E41" s="216"/>
      <c r="F41" s="216"/>
      <c r="G41" s="216"/>
      <c r="H41" s="46"/>
      <c r="I41" s="46"/>
      <c r="J41" s="46"/>
      <c r="K41" s="46"/>
      <c r="L41" s="260"/>
      <c r="M41" s="48"/>
      <c r="N41" s="48"/>
      <c r="O41" s="172"/>
      <c r="P41" s="172"/>
      <c r="Q41" s="48"/>
      <c r="R41" s="48"/>
      <c r="S41" s="48"/>
      <c r="T41" s="48"/>
      <c r="U41" s="48"/>
      <c r="V41" s="48"/>
      <c r="W41" s="48"/>
      <c r="X41" s="260"/>
      <c r="Y41" s="263"/>
      <c r="Z41" s="263"/>
      <c r="AA41" s="263"/>
      <c r="AB41" s="263"/>
    </row>
    <row r="42" spans="1:28" ht="13.5" customHeight="1" x14ac:dyDescent="0.25">
      <c r="A42" s="20"/>
      <c r="B42" s="47" t="s">
        <v>151</v>
      </c>
      <c r="C42" s="46"/>
      <c r="D42" s="209"/>
      <c r="E42" s="209"/>
      <c r="F42" s="46"/>
      <c r="G42" s="46"/>
      <c r="H42" s="46"/>
      <c r="I42" s="46"/>
      <c r="J42" s="46"/>
      <c r="K42" s="46"/>
      <c r="L42" s="260"/>
      <c r="M42" s="48"/>
      <c r="N42" s="48"/>
      <c r="O42" s="48"/>
      <c r="P42" s="48"/>
      <c r="Q42" s="48"/>
      <c r="R42" s="48"/>
      <c r="S42" s="48"/>
      <c r="T42" s="48"/>
      <c r="U42" s="48"/>
      <c r="V42" s="48"/>
      <c r="W42" s="48"/>
      <c r="X42" s="260"/>
      <c r="Y42" s="263"/>
      <c r="Z42" s="263"/>
      <c r="AA42" s="263"/>
      <c r="AB42" s="263"/>
    </row>
    <row r="43" spans="1:28" ht="13.5" customHeight="1" x14ac:dyDescent="0.25">
      <c r="A43" s="20"/>
      <c r="B43" s="47"/>
      <c r="C43" s="200" t="s">
        <v>251</v>
      </c>
      <c r="D43" s="220" t="s">
        <v>255</v>
      </c>
      <c r="E43" s="155"/>
      <c r="F43" s="95">
        <f>SUM(M22:M25)</f>
        <v>0</v>
      </c>
      <c r="G43" s="46"/>
      <c r="H43" s="46"/>
      <c r="I43" s="46"/>
      <c r="J43" s="46"/>
      <c r="K43" s="46"/>
      <c r="L43" s="260"/>
      <c r="M43" s="48"/>
      <c r="N43" s="48"/>
      <c r="O43" s="48"/>
      <c r="P43" s="48"/>
      <c r="Q43" s="48"/>
      <c r="R43" s="48"/>
      <c r="S43" s="48"/>
      <c r="T43" s="48"/>
      <c r="U43" s="48"/>
      <c r="V43" s="48"/>
      <c r="W43" s="48"/>
      <c r="X43" s="260"/>
      <c r="Y43" s="263"/>
      <c r="Z43" s="263"/>
      <c r="AA43" s="263"/>
      <c r="AB43" s="263"/>
    </row>
    <row r="44" spans="1:28" ht="13.5" customHeight="1" x14ac:dyDescent="0.25">
      <c r="A44" s="20"/>
      <c r="B44" s="47"/>
      <c r="C44" s="46"/>
      <c r="D44" s="135" t="s">
        <v>269</v>
      </c>
      <c r="E44" s="189"/>
      <c r="F44" s="95">
        <f>SUM(M26:M29)</f>
        <v>0</v>
      </c>
      <c r="G44" s="48">
        <f>F44/2</f>
        <v>0</v>
      </c>
      <c r="H44" s="46" t="s">
        <v>253</v>
      </c>
      <c r="I44" s="46"/>
      <c r="J44" s="46"/>
      <c r="K44" s="46"/>
      <c r="L44" s="260"/>
      <c r="M44" s="184" t="s">
        <v>289</v>
      </c>
      <c r="N44" s="48"/>
      <c r="O44" s="48"/>
      <c r="P44" s="48"/>
      <c r="Q44" s="48"/>
      <c r="R44" s="48"/>
      <c r="S44" s="48"/>
      <c r="T44" s="48"/>
      <c r="U44" s="48"/>
      <c r="V44" s="48"/>
      <c r="W44" s="48"/>
      <c r="X44" s="260"/>
      <c r="Y44" s="263"/>
      <c r="Z44" s="263"/>
      <c r="AA44" s="263"/>
      <c r="AB44" s="263"/>
    </row>
    <row r="45" spans="1:28" ht="13.5" customHeight="1" x14ac:dyDescent="0.25">
      <c r="A45" s="20"/>
      <c r="B45" s="47"/>
      <c r="C45" s="46"/>
      <c r="D45" s="46" t="s">
        <v>252</v>
      </c>
      <c r="E45" s="46"/>
      <c r="F45" s="197">
        <f>F43+F44/2</f>
        <v>0</v>
      </c>
      <c r="G45" s="46"/>
      <c r="H45" s="46"/>
      <c r="I45" s="46"/>
      <c r="J45" s="46"/>
      <c r="K45" s="46"/>
      <c r="L45" s="260"/>
      <c r="M45" s="48"/>
      <c r="N45" s="48"/>
      <c r="O45" s="48"/>
      <c r="P45" s="48"/>
      <c r="Q45" s="48"/>
      <c r="R45" s="48"/>
      <c r="S45" s="48"/>
      <c r="T45" s="48"/>
      <c r="U45" s="48"/>
      <c r="V45" s="48"/>
      <c r="W45" s="48"/>
      <c r="X45" s="260"/>
      <c r="Y45" s="263"/>
      <c r="Z45" s="263"/>
      <c r="AA45" s="263"/>
      <c r="AB45" s="263"/>
    </row>
    <row r="46" spans="1:28" ht="13.5" customHeight="1" x14ac:dyDescent="0.25">
      <c r="A46" s="20"/>
      <c r="B46" s="47"/>
      <c r="C46" s="46"/>
      <c r="D46" s="46"/>
      <c r="E46" s="46"/>
      <c r="F46" s="46"/>
      <c r="G46" s="46"/>
      <c r="H46" s="46"/>
      <c r="I46" s="46"/>
      <c r="J46" s="46"/>
      <c r="K46" s="46"/>
      <c r="L46" s="260"/>
      <c r="M46" s="48"/>
      <c r="N46" s="48"/>
      <c r="O46" s="172"/>
      <c r="P46" s="172"/>
      <c r="Q46" s="48"/>
      <c r="R46" s="48"/>
      <c r="S46" s="48"/>
      <c r="T46" s="48"/>
      <c r="U46" s="48"/>
      <c r="V46" s="48"/>
      <c r="W46" s="48"/>
      <c r="X46" s="260"/>
      <c r="Y46" s="263"/>
      <c r="Z46" s="263"/>
      <c r="AA46" s="263"/>
      <c r="AB46" s="263"/>
    </row>
    <row r="47" spans="1:28" ht="13.5" customHeight="1" x14ac:dyDescent="0.25">
      <c r="A47" s="20"/>
      <c r="B47" s="46"/>
      <c r="C47" s="47" t="s">
        <v>77</v>
      </c>
      <c r="D47" s="46"/>
      <c r="E47" s="46"/>
      <c r="F47" s="46"/>
      <c r="G47" s="158" t="s">
        <v>153</v>
      </c>
      <c r="I47" s="158"/>
      <c r="J47" s="214"/>
      <c r="K47" s="46"/>
      <c r="L47" s="260"/>
      <c r="M47" s="48"/>
      <c r="N47" s="48"/>
      <c r="O47" s="48"/>
      <c r="P47" s="48"/>
      <c r="Q47" s="48"/>
      <c r="R47" s="48"/>
      <c r="S47" s="48"/>
      <c r="T47" s="48"/>
      <c r="U47" s="48"/>
      <c r="V47" s="48"/>
      <c r="W47" s="48"/>
      <c r="X47" s="260"/>
      <c r="Y47" s="263"/>
      <c r="Z47" s="263"/>
      <c r="AA47" s="263"/>
      <c r="AB47" s="263"/>
    </row>
    <row r="48" spans="1:28" ht="13.5" customHeight="1" x14ac:dyDescent="0.25">
      <c r="A48" s="20"/>
      <c r="B48" s="46"/>
      <c r="C48" s="210" t="s">
        <v>230</v>
      </c>
      <c r="D48" s="334" t="s">
        <v>336</v>
      </c>
      <c r="E48" s="48"/>
      <c r="F48" s="46"/>
      <c r="G48" s="281" t="s">
        <v>93</v>
      </c>
      <c r="H48" s="281"/>
      <c r="I48" s="281"/>
      <c r="J48" s="219"/>
      <c r="K48" s="46"/>
      <c r="L48" s="260"/>
      <c r="M48" s="48"/>
      <c r="N48" s="48"/>
      <c r="O48" s="172"/>
      <c r="P48" s="172"/>
      <c r="Q48" s="48"/>
      <c r="R48" s="48"/>
      <c r="S48" s="48"/>
      <c r="T48" s="48"/>
      <c r="U48" s="48"/>
      <c r="V48" s="48"/>
      <c r="W48" s="48"/>
      <c r="X48" s="260"/>
      <c r="Y48" s="263"/>
      <c r="Z48" s="263"/>
      <c r="AA48" s="263"/>
      <c r="AB48" s="263"/>
    </row>
    <row r="49" spans="1:31" ht="13.5" customHeight="1" x14ac:dyDescent="0.25">
      <c r="A49" s="20"/>
      <c r="B49" s="46"/>
      <c r="C49" s="91" t="s">
        <v>150</v>
      </c>
      <c r="D49" s="335">
        <f>IF(F45=0,0,I13/F45)</f>
        <v>0</v>
      </c>
      <c r="E49" s="109" t="str">
        <f>IF(Y49=1,"Excès","&lt;900")</f>
        <v>&lt;900</v>
      </c>
      <c r="G49" s="152" t="str">
        <f>IF(F45=0,"",H37/F45*1000/12)</f>
        <v/>
      </c>
      <c r="H49" s="280" t="str">
        <f>IF(G49="","",IF(Y56=1,"Dépassement","Ok"))</f>
        <v/>
      </c>
      <c r="J49" s="194"/>
      <c r="K49" s="46"/>
      <c r="L49" s="260"/>
      <c r="M49" s="48"/>
      <c r="N49" s="48"/>
      <c r="O49" s="48"/>
      <c r="P49" s="48"/>
      <c r="Q49" s="48"/>
      <c r="R49" s="48"/>
      <c r="S49" s="48"/>
      <c r="T49" s="48"/>
      <c r="U49" s="48"/>
      <c r="V49" s="48"/>
      <c r="W49" s="48"/>
      <c r="X49" s="260"/>
      <c r="Y49" s="263">
        <f>IF(D49&gt;D$52,1,0)</f>
        <v>0</v>
      </c>
      <c r="Z49" s="263"/>
      <c r="AA49" s="263"/>
      <c r="AB49" s="263"/>
    </row>
    <row r="50" spans="1:31" ht="13.5" customHeight="1" x14ac:dyDescent="0.25">
      <c r="A50" s="20"/>
      <c r="B50" s="46"/>
      <c r="C50" s="91" t="s">
        <v>142</v>
      </c>
      <c r="D50" s="335">
        <f>'JPP-VL'!D59</f>
        <v>483.22258064516126</v>
      </c>
      <c r="E50" s="109" t="str">
        <f>IF(Y50=1,"Excès","&lt;900")</f>
        <v>&lt;900</v>
      </c>
      <c r="G50" s="152">
        <f>'JPP-VL'!I59</f>
        <v>692.20430107526875</v>
      </c>
      <c r="H50" s="280" t="str">
        <f>IF(G50="","",IF(Y57=1,"Dépassement","Ok"))</f>
        <v>Ok</v>
      </c>
      <c r="J50" s="194"/>
      <c r="K50" s="46"/>
      <c r="L50" s="260"/>
      <c r="M50" s="48"/>
      <c r="N50" s="48"/>
      <c r="O50" s="403" t="s">
        <v>192</v>
      </c>
      <c r="P50" s="403"/>
      <c r="Q50" s="403"/>
      <c r="R50" s="403"/>
      <c r="S50" s="403"/>
      <c r="T50" s="48"/>
      <c r="U50" s="48"/>
      <c r="V50" s="48"/>
      <c r="W50" s="48"/>
      <c r="X50" s="260"/>
      <c r="Y50" s="263">
        <f>IF(D50&gt;D$52,1,0)</f>
        <v>0</v>
      </c>
      <c r="Z50" s="263"/>
      <c r="AA50" s="263"/>
      <c r="AB50" s="263"/>
    </row>
    <row r="51" spans="1:31" ht="6" customHeight="1" x14ac:dyDescent="0.25">
      <c r="A51" s="20"/>
      <c r="B51" s="46"/>
      <c r="C51" s="46"/>
      <c r="D51" s="46"/>
      <c r="E51" s="46"/>
      <c r="F51" s="46"/>
      <c r="G51" s="46"/>
      <c r="H51" s="46"/>
      <c r="I51" s="46"/>
      <c r="J51" s="46"/>
      <c r="K51" s="46"/>
      <c r="L51" s="260"/>
      <c r="M51" s="48"/>
      <c r="N51" s="48"/>
      <c r="O51" s="48"/>
      <c r="P51" s="48"/>
      <c r="Q51" s="48"/>
      <c r="R51" s="48"/>
      <c r="S51" s="48"/>
      <c r="T51" s="48"/>
      <c r="U51" s="48"/>
      <c r="V51" s="48"/>
      <c r="W51" s="48"/>
      <c r="X51" s="260"/>
      <c r="Y51" s="263"/>
      <c r="Z51" s="263"/>
      <c r="AA51" s="263"/>
      <c r="AB51" s="263"/>
    </row>
    <row r="52" spans="1:31" ht="13.5" customHeight="1" x14ac:dyDescent="0.25">
      <c r="A52" s="20"/>
      <c r="B52" s="46"/>
      <c r="C52" s="96" t="s">
        <v>99</v>
      </c>
      <c r="D52" s="97">
        <v>900.05</v>
      </c>
      <c r="E52" s="96" t="s">
        <v>89</v>
      </c>
      <c r="F52" s="157"/>
      <c r="G52" s="157"/>
      <c r="H52" s="460" t="s">
        <v>333</v>
      </c>
      <c r="I52" s="461"/>
      <c r="J52" s="461"/>
      <c r="K52" s="462"/>
      <c r="L52" s="260"/>
      <c r="M52" s="48"/>
      <c r="N52" s="48"/>
      <c r="P52" s="372" t="s">
        <v>412</v>
      </c>
      <c r="T52" s="48"/>
      <c r="U52" s="48"/>
      <c r="V52" s="48"/>
      <c r="W52" s="48"/>
      <c r="X52" s="260"/>
      <c r="Y52" s="263"/>
      <c r="Z52" s="263"/>
      <c r="AA52" s="263"/>
      <c r="AB52" s="263"/>
    </row>
    <row r="53" spans="1:31" ht="13.5" customHeight="1" x14ac:dyDescent="0.25">
      <c r="A53" s="20"/>
      <c r="B53" s="46"/>
      <c r="C53" s="46"/>
      <c r="D53" s="46"/>
      <c r="E53" s="46"/>
      <c r="F53" s="157"/>
      <c r="G53" s="157"/>
      <c r="H53" s="463" t="s">
        <v>334</v>
      </c>
      <c r="I53" s="464"/>
      <c r="J53" s="464"/>
      <c r="K53" s="465"/>
      <c r="L53" s="260"/>
      <c r="M53" s="48"/>
      <c r="N53" s="48"/>
      <c r="O53" s="46"/>
      <c r="P53" t="s">
        <v>417</v>
      </c>
      <c r="V53" s="46"/>
      <c r="W53" s="46"/>
      <c r="X53" s="260"/>
      <c r="Y53" s="263"/>
      <c r="Z53" s="263"/>
      <c r="AA53" s="263"/>
      <c r="AB53" s="263"/>
    </row>
    <row r="54" spans="1:31" ht="13.5" customHeight="1" x14ac:dyDescent="0.25">
      <c r="A54" s="20"/>
      <c r="B54" s="46"/>
      <c r="C54" s="158" t="s">
        <v>94</v>
      </c>
      <c r="D54" s="158"/>
      <c r="E54" s="158"/>
      <c r="F54" s="157"/>
      <c r="G54" s="157"/>
      <c r="H54" s="157"/>
      <c r="I54" s="157"/>
      <c r="J54" s="157"/>
      <c r="K54" s="46"/>
      <c r="L54" s="260"/>
      <c r="M54" s="48"/>
      <c r="N54" s="48"/>
      <c r="O54" s="173"/>
      <c r="P54" s="173"/>
      <c r="Q54" s="173"/>
      <c r="R54" s="173" t="s">
        <v>414</v>
      </c>
      <c r="S54" s="174"/>
      <c r="T54" s="175"/>
      <c r="U54" s="173" t="s">
        <v>415</v>
      </c>
      <c r="V54" s="173"/>
      <c r="W54" s="46"/>
      <c r="X54" s="260"/>
      <c r="Y54" s="263"/>
      <c r="Z54" s="263"/>
      <c r="AA54" s="263"/>
      <c r="AB54" s="263"/>
    </row>
    <row r="55" spans="1:31" ht="13.5" customHeight="1" x14ac:dyDescent="0.25">
      <c r="A55" s="20"/>
      <c r="B55" s="46"/>
      <c r="C55" s="46"/>
      <c r="D55" s="216" t="s">
        <v>411</v>
      </c>
      <c r="E55" s="48"/>
      <c r="F55" s="157"/>
      <c r="G55" s="157"/>
      <c r="H55" s="470" t="s">
        <v>156</v>
      </c>
      <c r="I55" s="470"/>
      <c r="J55" s="470"/>
      <c r="K55" s="46"/>
      <c r="L55" s="260"/>
      <c r="M55" s="48"/>
      <c r="N55" s="48"/>
      <c r="O55" s="173"/>
      <c r="P55" s="176" t="s">
        <v>92</v>
      </c>
      <c r="Q55" s="176"/>
      <c r="R55" s="177">
        <f>D56</f>
        <v>0</v>
      </c>
      <c r="S55" s="178" t="str">
        <f>IF(OR(R55&lt;12,R55&gt;V56),"","Ok")</f>
        <v/>
      </c>
      <c r="T55" s="179" t="str">
        <f>IF(R55=0,"",IF(S55="","! Anormal",""))</f>
        <v/>
      </c>
      <c r="U55" s="180"/>
      <c r="V55" s="173" t="s">
        <v>413</v>
      </c>
      <c r="W55" s="46"/>
      <c r="X55" s="260"/>
      <c r="Y55" s="263"/>
      <c r="Z55" s="263"/>
      <c r="AA55" s="263"/>
      <c r="AB55" s="263"/>
    </row>
    <row r="56" spans="1:31" ht="13.5" customHeight="1" x14ac:dyDescent="0.25">
      <c r="A56" s="20"/>
      <c r="B56" s="46"/>
      <c r="C56" s="91" t="s">
        <v>150</v>
      </c>
      <c r="D56" s="138">
        <f>IF(I13=0,0,H37*1000/I13)</f>
        <v>0</v>
      </c>
      <c r="E56" s="399" t="str">
        <f>IF(D56=0,"",IF(Y56=1,"Insuffisant","Ok"))</f>
        <v/>
      </c>
      <c r="F56" s="399"/>
      <c r="G56" s="215"/>
      <c r="H56" s="470"/>
      <c r="I56" s="470"/>
      <c r="J56" s="470"/>
      <c r="K56" s="46"/>
      <c r="L56" s="260"/>
      <c r="M56" s="48"/>
      <c r="N56" s="48"/>
      <c r="O56" s="181"/>
      <c r="P56" s="176" t="s">
        <v>142</v>
      </c>
      <c r="Q56" s="176"/>
      <c r="R56" s="182">
        <f>D57</f>
        <v>17.189700865826875</v>
      </c>
      <c r="S56" s="178" t="str">
        <f>IF(OR(R56&lt;12,R56&gt;V56),"","Ok")</f>
        <v>Ok</v>
      </c>
      <c r="T56" s="179" t="str">
        <f t="shared" ref="T56:T57" si="5">IF(R56=0,"",IF(S56="","! Anormal",""))</f>
        <v/>
      </c>
      <c r="U56" s="180"/>
      <c r="V56" s="373">
        <v>18</v>
      </c>
      <c r="W56" s="46"/>
      <c r="X56" s="260"/>
      <c r="Y56" s="263">
        <f>IF(D56&lt;D$59,1,0)</f>
        <v>1</v>
      </c>
      <c r="Z56" s="263"/>
      <c r="AA56" s="263"/>
      <c r="AB56" s="263"/>
    </row>
    <row r="57" spans="1:31" ht="13.5" customHeight="1" x14ac:dyDescent="0.25">
      <c r="A57" s="20"/>
      <c r="B57" s="46"/>
      <c r="C57" s="91" t="s">
        <v>142</v>
      </c>
      <c r="D57" s="138">
        <f>'JPP-VL'!N59</f>
        <v>17.189700865826875</v>
      </c>
      <c r="E57" s="399" t="str">
        <f>IF(D57=0,"",IF(Y57=1,"Insuffisant","Ok"))</f>
        <v>Ok</v>
      </c>
      <c r="F57" s="399"/>
      <c r="G57" s="215"/>
      <c r="H57" s="470"/>
      <c r="I57" s="470"/>
      <c r="J57" s="470"/>
      <c r="K57" s="46"/>
      <c r="L57" s="260"/>
      <c r="M57" s="48"/>
      <c r="N57" s="48"/>
      <c r="O57" s="181"/>
      <c r="P57" s="169" t="s">
        <v>231</v>
      </c>
      <c r="Q57" s="176"/>
      <c r="R57" s="177">
        <f>IF(I14=0,0,(H37-'JPP-VL'!J52)*1000/I14)</f>
        <v>0</v>
      </c>
      <c r="S57" s="178" t="str">
        <f>IF(OR(R57&lt;12,R57&gt;V57),"","Ok")</f>
        <v/>
      </c>
      <c r="T57" s="179" t="str">
        <f t="shared" si="5"/>
        <v/>
      </c>
      <c r="U57" s="180"/>
      <c r="V57" s="373">
        <v>17</v>
      </c>
      <c r="W57" s="46"/>
      <c r="X57" s="260"/>
      <c r="Y57" s="263">
        <f>IF(D57&lt;D$59,1,0)</f>
        <v>0</v>
      </c>
      <c r="Z57" s="263"/>
      <c r="AA57" s="263"/>
      <c r="AB57" s="263"/>
    </row>
    <row r="58" spans="1:31" ht="13.5" customHeight="1" x14ac:dyDescent="0.25">
      <c r="A58" s="20"/>
      <c r="B58" s="46"/>
      <c r="C58" s="48"/>
      <c r="D58" s="48"/>
      <c r="E58" s="48"/>
      <c r="F58" s="48"/>
      <c r="G58" s="48"/>
      <c r="H58" s="46"/>
      <c r="I58" s="46"/>
      <c r="J58" s="46"/>
      <c r="K58" s="46"/>
      <c r="L58" s="260"/>
      <c r="M58" s="48"/>
      <c r="N58" s="48"/>
      <c r="O58" s="181"/>
      <c r="P58" s="181"/>
      <c r="Q58" s="181"/>
      <c r="R58" s="181"/>
      <c r="S58" s="181"/>
      <c r="T58" s="181"/>
      <c r="U58" s="181"/>
      <c r="V58" s="181"/>
      <c r="W58" s="46"/>
      <c r="X58" s="260"/>
      <c r="Y58" s="263"/>
      <c r="Z58" s="263"/>
      <c r="AA58" s="263"/>
      <c r="AB58" s="263"/>
    </row>
    <row r="59" spans="1:31" ht="13.5" customHeight="1" x14ac:dyDescent="0.25">
      <c r="A59" s="20"/>
      <c r="B59" s="46"/>
      <c r="C59" s="99" t="s">
        <v>95</v>
      </c>
      <c r="D59" s="100">
        <v>11.99</v>
      </c>
      <c r="E59" s="98" t="s">
        <v>118</v>
      </c>
      <c r="F59" s="99"/>
      <c r="G59" s="99"/>
      <c r="H59" s="48"/>
      <c r="I59" s="46"/>
      <c r="J59" s="46"/>
      <c r="K59" s="46"/>
      <c r="L59" s="260"/>
      <c r="M59" s="48"/>
      <c r="N59" s="48"/>
      <c r="O59" s="48"/>
      <c r="P59" s="48"/>
      <c r="Q59" s="48"/>
      <c r="R59" s="48"/>
      <c r="S59" s="48"/>
      <c r="T59" s="48"/>
      <c r="U59" s="48"/>
      <c r="V59" s="48"/>
      <c r="W59" s="48"/>
      <c r="X59" s="260"/>
      <c r="Y59" s="263"/>
      <c r="Z59" s="263"/>
      <c r="AA59" s="263"/>
      <c r="AB59" s="263"/>
    </row>
    <row r="60" spans="1:31" ht="13.5" customHeight="1" x14ac:dyDescent="0.25">
      <c r="A60" s="20"/>
      <c r="B60" s="46"/>
      <c r="C60" s="46"/>
      <c r="D60" s="46"/>
      <c r="E60" s="46"/>
      <c r="F60" s="46"/>
      <c r="G60" s="46"/>
      <c r="H60" s="46"/>
      <c r="I60" s="46"/>
      <c r="J60" s="46"/>
      <c r="K60" s="46"/>
      <c r="L60" s="260"/>
      <c r="M60" s="48"/>
      <c r="N60" s="48"/>
      <c r="O60" s="48"/>
      <c r="P60" s="48"/>
      <c r="Q60" s="48"/>
      <c r="R60" s="48"/>
      <c r="S60" s="48"/>
      <c r="T60" s="48"/>
      <c r="U60" s="48"/>
      <c r="V60" s="48"/>
      <c r="W60" s="48"/>
      <c r="X60" s="260"/>
      <c r="Y60" s="263"/>
      <c r="Z60" s="263"/>
      <c r="AA60" s="263"/>
      <c r="AB60" s="263"/>
    </row>
    <row r="61" spans="1:31" ht="18" x14ac:dyDescent="0.25">
      <c r="A61" s="20"/>
      <c r="B61" s="277" t="s">
        <v>100</v>
      </c>
      <c r="C61" s="260"/>
      <c r="D61" s="260"/>
      <c r="E61" s="260"/>
      <c r="F61" s="260"/>
      <c r="G61" s="260"/>
      <c r="H61" s="260"/>
      <c r="I61" s="413">
        <v>43466</v>
      </c>
      <c r="J61" s="413"/>
      <c r="K61" s="260"/>
      <c r="L61" s="260"/>
      <c r="M61" s="260"/>
      <c r="N61" s="260"/>
      <c r="O61" s="260"/>
      <c r="P61" s="260"/>
      <c r="Q61" s="260"/>
      <c r="R61" s="260"/>
      <c r="S61" s="260"/>
      <c r="T61" s="260"/>
      <c r="U61" s="260"/>
      <c r="V61" s="260"/>
      <c r="W61" s="260"/>
      <c r="X61" s="260"/>
      <c r="Y61" s="260"/>
      <c r="Z61" s="260"/>
      <c r="AA61" s="260"/>
      <c r="AB61" s="260"/>
    </row>
    <row r="62" spans="1:31" x14ac:dyDescent="0.25">
      <c r="A62" s="2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0"/>
      <c r="AD62" s="20"/>
      <c r="AE62" s="20"/>
    </row>
    <row r="63" spans="1:31" ht="7.5" customHeight="1" x14ac:dyDescent="0.25">
      <c r="A63" s="260"/>
      <c r="B63" s="337"/>
      <c r="C63" s="337"/>
      <c r="D63" s="337"/>
      <c r="E63" s="337"/>
      <c r="F63" s="337"/>
      <c r="G63" s="337"/>
      <c r="H63" s="337"/>
      <c r="I63" s="337"/>
      <c r="J63" s="337"/>
      <c r="K63" s="337"/>
      <c r="L63" s="260"/>
    </row>
    <row r="64" spans="1:31" x14ac:dyDescent="0.25">
      <c r="A64" s="260"/>
      <c r="B64" s="160" t="s">
        <v>340</v>
      </c>
      <c r="C64" s="160"/>
      <c r="D64" s="160"/>
      <c r="E64" s="160"/>
      <c r="F64" s="160"/>
      <c r="G64" s="160"/>
      <c r="H64" s="160"/>
      <c r="I64" s="160"/>
      <c r="J64" s="160"/>
      <c r="K64" s="160"/>
      <c r="L64" s="260"/>
      <c r="M64" s="379" t="s">
        <v>419</v>
      </c>
      <c r="N64" s="379"/>
      <c r="O64" s="376"/>
      <c r="P64" s="376"/>
      <c r="Q64" s="376"/>
      <c r="R64" s="376"/>
      <c r="S64" s="376"/>
      <c r="T64" s="376"/>
      <c r="U64" s="376"/>
      <c r="V64" s="376"/>
      <c r="W64" s="376"/>
    </row>
    <row r="65" spans="1:23" ht="15" customHeight="1" x14ac:dyDescent="0.25">
      <c r="A65" s="260"/>
      <c r="B65" s="457" t="s">
        <v>341</v>
      </c>
      <c r="C65" s="457"/>
      <c r="D65" s="457"/>
      <c r="E65" s="457"/>
      <c r="F65" s="457"/>
      <c r="G65" s="457"/>
      <c r="H65" s="457"/>
      <c r="I65" s="457"/>
      <c r="J65" s="457"/>
      <c r="K65" s="457"/>
      <c r="L65" s="260"/>
      <c r="M65" s="376"/>
      <c r="N65" s="376"/>
      <c r="O65" s="376"/>
      <c r="P65" s="376"/>
      <c r="Q65" s="376"/>
      <c r="R65" s="376"/>
      <c r="S65" s="376"/>
      <c r="T65" s="376"/>
      <c r="U65" s="376"/>
      <c r="V65" s="376"/>
      <c r="W65" s="376"/>
    </row>
    <row r="66" spans="1:23" x14ac:dyDescent="0.25">
      <c r="A66" s="260"/>
      <c r="B66" s="457"/>
      <c r="C66" s="457"/>
      <c r="D66" s="457"/>
      <c r="E66" s="457"/>
      <c r="F66" s="457"/>
      <c r="G66" s="457"/>
      <c r="H66" s="457"/>
      <c r="I66" s="457"/>
      <c r="J66" s="457"/>
      <c r="K66" s="457"/>
      <c r="L66" s="260"/>
      <c r="M66" s="376"/>
      <c r="N66" s="376"/>
      <c r="O66" s="376"/>
      <c r="P66" s="376"/>
      <c r="Q66" s="376"/>
      <c r="R66" s="376"/>
      <c r="S66" s="376"/>
      <c r="T66" s="376"/>
      <c r="U66" s="376"/>
      <c r="V66" s="376"/>
      <c r="W66" s="376"/>
    </row>
    <row r="67" spans="1:23" x14ac:dyDescent="0.25">
      <c r="A67" s="260"/>
      <c r="B67" s="457"/>
      <c r="C67" s="457"/>
      <c r="D67" s="457"/>
      <c r="E67" s="457"/>
      <c r="F67" s="457"/>
      <c r="G67" s="457"/>
      <c r="H67" s="457"/>
      <c r="I67" s="457"/>
      <c r="J67" s="457"/>
      <c r="K67" s="457"/>
      <c r="L67" s="260"/>
      <c r="M67" s="376"/>
      <c r="N67" s="376"/>
      <c r="O67" s="376"/>
      <c r="P67" s="376"/>
      <c r="Q67" s="376"/>
      <c r="R67" s="376"/>
      <c r="S67" s="376"/>
      <c r="T67" s="376"/>
      <c r="U67" s="376"/>
      <c r="V67" s="376"/>
      <c r="W67" s="376"/>
    </row>
    <row r="68" spans="1:23" x14ac:dyDescent="0.25">
      <c r="A68" s="260"/>
      <c r="B68" s="457"/>
      <c r="C68" s="457"/>
      <c r="D68" s="457"/>
      <c r="E68" s="457"/>
      <c r="F68" s="457"/>
      <c r="G68" s="457"/>
      <c r="H68" s="457"/>
      <c r="I68" s="457"/>
      <c r="J68" s="457"/>
      <c r="K68" s="457"/>
      <c r="L68" s="260"/>
      <c r="M68" s="376"/>
      <c r="N68" s="376"/>
      <c r="O68" s="376"/>
      <c r="P68" s="376"/>
      <c r="Q68" s="376"/>
      <c r="R68" s="376"/>
      <c r="S68" s="376"/>
      <c r="T68" s="376"/>
      <c r="U68" s="376"/>
      <c r="V68" s="376"/>
      <c r="W68" s="376"/>
    </row>
    <row r="69" spans="1:23" ht="15.75" customHeight="1" x14ac:dyDescent="0.25">
      <c r="A69" s="260"/>
      <c r="B69" s="457" t="s">
        <v>342</v>
      </c>
      <c r="C69" s="457"/>
      <c r="D69" s="457"/>
      <c r="E69" s="457"/>
      <c r="F69" s="457"/>
      <c r="G69" s="457"/>
      <c r="H69" s="457"/>
      <c r="I69" s="457"/>
      <c r="J69" s="457"/>
      <c r="K69" s="457"/>
      <c r="L69" s="260"/>
      <c r="M69" s="376"/>
      <c r="N69" s="376"/>
      <c r="O69" s="376"/>
      <c r="P69" s="376"/>
      <c r="Q69" s="376"/>
      <c r="R69" s="376"/>
      <c r="S69" s="376"/>
      <c r="T69" s="376"/>
      <c r="U69" s="376"/>
      <c r="V69" s="376"/>
      <c r="W69" s="376"/>
    </row>
    <row r="70" spans="1:23" x14ac:dyDescent="0.25">
      <c r="A70" s="260"/>
      <c r="B70" s="457"/>
      <c r="C70" s="457"/>
      <c r="D70" s="457"/>
      <c r="E70" s="457"/>
      <c r="F70" s="457"/>
      <c r="G70" s="457"/>
      <c r="H70" s="457"/>
      <c r="I70" s="457"/>
      <c r="J70" s="457"/>
      <c r="K70" s="457"/>
      <c r="L70" s="260"/>
      <c r="M70" s="376"/>
      <c r="N70" s="376"/>
      <c r="O70" s="376"/>
      <c r="P70" s="376"/>
      <c r="Q70" s="376"/>
      <c r="R70" s="376"/>
      <c r="S70" s="376"/>
      <c r="T70" s="376"/>
      <c r="U70" s="376"/>
      <c r="V70" s="376"/>
      <c r="W70" s="376"/>
    </row>
    <row r="71" spans="1:23" ht="15" customHeight="1" x14ac:dyDescent="0.25">
      <c r="A71" s="260"/>
      <c r="B71" s="457" t="s">
        <v>343</v>
      </c>
      <c r="C71" s="457"/>
      <c r="D71" s="457"/>
      <c r="E71" s="457"/>
      <c r="F71" s="457"/>
      <c r="G71" s="457"/>
      <c r="H71" s="457"/>
      <c r="I71" s="457"/>
      <c r="J71" s="457"/>
      <c r="K71" s="457"/>
      <c r="L71" s="260"/>
      <c r="M71" s="376"/>
      <c r="N71" s="376"/>
      <c r="O71" s="376"/>
      <c r="P71" s="376"/>
      <c r="Q71" s="376"/>
      <c r="R71" s="376"/>
      <c r="S71" s="376"/>
      <c r="T71" s="376"/>
      <c r="U71" s="376"/>
      <c r="V71" s="376"/>
      <c r="W71" s="376"/>
    </row>
    <row r="72" spans="1:23" x14ac:dyDescent="0.25">
      <c r="A72" s="260"/>
      <c r="B72" s="457"/>
      <c r="C72" s="457"/>
      <c r="D72" s="457"/>
      <c r="E72" s="457"/>
      <c r="F72" s="457"/>
      <c r="G72" s="457"/>
      <c r="H72" s="457"/>
      <c r="I72" s="457"/>
      <c r="J72" s="457"/>
      <c r="K72" s="457"/>
      <c r="L72" s="260"/>
      <c r="M72" s="376"/>
      <c r="N72" s="376"/>
      <c r="O72" s="376"/>
      <c r="P72" s="376"/>
      <c r="Q72" s="376"/>
      <c r="R72" s="376"/>
      <c r="S72" s="376"/>
      <c r="T72" s="376"/>
      <c r="U72" s="376"/>
      <c r="V72" s="376"/>
      <c r="W72" s="376"/>
    </row>
    <row r="73" spans="1:23" x14ac:dyDescent="0.25">
      <c r="A73" s="260"/>
      <c r="B73" s="457"/>
      <c r="C73" s="457"/>
      <c r="D73" s="457"/>
      <c r="E73" s="457"/>
      <c r="F73" s="457"/>
      <c r="G73" s="457"/>
      <c r="H73" s="457"/>
      <c r="I73" s="457"/>
      <c r="J73" s="457"/>
      <c r="K73" s="457"/>
      <c r="L73" s="260"/>
      <c r="M73" s="376"/>
      <c r="N73" s="376"/>
      <c r="O73" s="376"/>
      <c r="P73" s="376"/>
      <c r="Q73" s="376"/>
      <c r="R73" s="376"/>
      <c r="S73" s="376"/>
      <c r="T73" s="376"/>
      <c r="U73" s="376"/>
      <c r="V73" s="376"/>
      <c r="W73" s="376"/>
    </row>
    <row r="74" spans="1:23" x14ac:dyDescent="0.25">
      <c r="A74" s="260"/>
      <c r="B74" s="339"/>
      <c r="C74" s="339"/>
      <c r="D74" s="339"/>
      <c r="E74" s="339"/>
      <c r="F74" s="339"/>
      <c r="G74" s="339"/>
      <c r="H74" s="339"/>
      <c r="I74" s="339"/>
      <c r="L74" s="260"/>
      <c r="M74" s="376"/>
      <c r="N74" s="376"/>
      <c r="O74" s="376"/>
      <c r="P74" s="376"/>
      <c r="Q74" s="376"/>
      <c r="R74" s="376"/>
      <c r="S74" s="376"/>
      <c r="T74" s="376"/>
      <c r="U74" s="376"/>
      <c r="V74" s="376"/>
      <c r="W74" s="376"/>
    </row>
    <row r="75" spans="1:23" ht="20.25" customHeight="1" x14ac:dyDescent="0.25">
      <c r="A75" s="260"/>
      <c r="B75" s="458" t="s">
        <v>345</v>
      </c>
      <c r="C75" s="458"/>
      <c r="D75" s="458"/>
      <c r="E75" s="458"/>
      <c r="F75" s="458"/>
      <c r="G75" s="458"/>
      <c r="H75" s="458"/>
      <c r="I75" s="458"/>
      <c r="J75" s="458"/>
      <c r="K75" s="458"/>
      <c r="L75" s="260"/>
      <c r="M75" s="376"/>
      <c r="N75" s="376"/>
      <c r="O75" s="376"/>
      <c r="P75" s="376"/>
      <c r="Q75" s="376"/>
      <c r="R75" s="376"/>
      <c r="S75" s="376"/>
      <c r="T75" s="376"/>
      <c r="U75" s="376"/>
      <c r="V75" s="376"/>
      <c r="W75" s="376"/>
    </row>
    <row r="76" spans="1:23" x14ac:dyDescent="0.25">
      <c r="A76" s="260"/>
      <c r="B76" s="458"/>
      <c r="C76" s="458"/>
      <c r="D76" s="458"/>
      <c r="E76" s="458"/>
      <c r="F76" s="458"/>
      <c r="G76" s="458"/>
      <c r="H76" s="458"/>
      <c r="I76" s="458"/>
      <c r="J76" s="458"/>
      <c r="K76" s="458"/>
      <c r="L76" s="260"/>
      <c r="M76" s="376"/>
      <c r="N76" s="376"/>
      <c r="O76" s="376"/>
      <c r="P76" s="376"/>
      <c r="Q76" s="376"/>
      <c r="R76" s="376"/>
      <c r="S76" s="376"/>
      <c r="T76" s="376"/>
      <c r="U76" s="376"/>
      <c r="V76" s="376"/>
      <c r="W76" s="376"/>
    </row>
    <row r="77" spans="1:23" x14ac:dyDescent="0.25">
      <c r="A77" s="260"/>
      <c r="L77" s="260"/>
      <c r="M77" s="376"/>
      <c r="N77" s="376"/>
      <c r="O77" s="376"/>
      <c r="P77" s="376"/>
      <c r="Q77" s="376"/>
      <c r="R77" s="376"/>
      <c r="S77" s="376"/>
      <c r="T77" s="376"/>
      <c r="U77" s="376"/>
      <c r="V77" s="376"/>
      <c r="W77" s="376"/>
    </row>
    <row r="78" spans="1:23" x14ac:dyDescent="0.25">
      <c r="A78" s="260"/>
      <c r="B78" s="459" t="s">
        <v>346</v>
      </c>
      <c r="C78" s="459"/>
      <c r="D78" s="459"/>
      <c r="E78" s="459"/>
      <c r="F78" s="459"/>
      <c r="G78" s="459"/>
      <c r="H78" s="459"/>
      <c r="I78" s="459"/>
      <c r="J78" s="459"/>
      <c r="K78" s="459"/>
      <c r="L78" s="260"/>
      <c r="M78" s="376"/>
      <c r="N78" s="376"/>
      <c r="O78" s="376"/>
      <c r="P78" s="376"/>
      <c r="Q78" s="376"/>
      <c r="R78" s="376"/>
      <c r="S78" s="376"/>
      <c r="T78" s="376"/>
      <c r="U78" s="376"/>
      <c r="V78" s="376"/>
      <c r="W78" s="376"/>
    </row>
    <row r="79" spans="1:23" x14ac:dyDescent="0.25">
      <c r="A79" s="260"/>
      <c r="B79" s="459"/>
      <c r="C79" s="459"/>
      <c r="D79" s="459"/>
      <c r="E79" s="459"/>
      <c r="F79" s="459"/>
      <c r="G79" s="459"/>
      <c r="H79" s="459"/>
      <c r="I79" s="459"/>
      <c r="J79" s="459"/>
      <c r="K79" s="459"/>
      <c r="L79" s="260"/>
      <c r="M79" s="376"/>
      <c r="N79" s="376"/>
      <c r="O79" s="376"/>
      <c r="P79" s="376"/>
      <c r="Q79" s="376"/>
      <c r="R79" s="376"/>
      <c r="S79" s="376"/>
      <c r="T79" s="376"/>
      <c r="U79" s="376"/>
      <c r="V79" s="376"/>
      <c r="W79" s="376"/>
    </row>
    <row r="80" spans="1:23" x14ac:dyDescent="0.25">
      <c r="A80" s="260"/>
      <c r="B80" s="340" t="s">
        <v>344</v>
      </c>
      <c r="C80" s="341"/>
      <c r="D80" s="341"/>
      <c r="E80" s="341"/>
      <c r="F80" s="341"/>
      <c r="G80" s="341"/>
      <c r="H80" s="341"/>
      <c r="I80" s="341"/>
      <c r="J80" s="341"/>
      <c r="K80" s="341"/>
      <c r="L80" s="260"/>
      <c r="M80" s="376"/>
      <c r="N80" s="376"/>
      <c r="O80" s="376"/>
      <c r="P80" s="376"/>
      <c r="Q80" s="376"/>
      <c r="R80" s="376"/>
      <c r="S80" s="376"/>
      <c r="T80" s="376"/>
      <c r="U80" s="376"/>
      <c r="V80" s="376"/>
      <c r="W80" s="376"/>
    </row>
    <row r="81" spans="1:23" x14ac:dyDescent="0.25">
      <c r="A81" s="260"/>
      <c r="B81" s="456" t="s">
        <v>347</v>
      </c>
      <c r="C81" s="456"/>
      <c r="D81" s="456"/>
      <c r="E81" s="456"/>
      <c r="F81" s="456"/>
      <c r="G81" s="456"/>
      <c r="H81" s="456"/>
      <c r="I81" s="456"/>
      <c r="J81" s="456"/>
      <c r="K81" s="456"/>
      <c r="L81" s="260"/>
      <c r="M81" s="376"/>
      <c r="N81" s="376"/>
      <c r="O81" s="376"/>
      <c r="P81" s="376"/>
      <c r="Q81" s="376"/>
      <c r="R81" s="376"/>
      <c r="S81" s="376"/>
      <c r="T81" s="376"/>
      <c r="U81" s="376"/>
      <c r="V81" s="376"/>
      <c r="W81" s="376"/>
    </row>
    <row r="82" spans="1:23" x14ac:dyDescent="0.25">
      <c r="A82" s="260"/>
      <c r="B82" s="456"/>
      <c r="C82" s="456"/>
      <c r="D82" s="456"/>
      <c r="E82" s="456"/>
      <c r="F82" s="456"/>
      <c r="G82" s="456"/>
      <c r="H82" s="456"/>
      <c r="I82" s="456"/>
      <c r="J82" s="456"/>
      <c r="K82" s="456"/>
      <c r="L82" s="260"/>
      <c r="M82" s="376"/>
      <c r="N82" s="376"/>
      <c r="O82" s="376"/>
      <c r="P82" s="376"/>
      <c r="Q82" s="376"/>
      <c r="R82" s="376"/>
      <c r="S82" s="376"/>
      <c r="T82" s="376"/>
      <c r="U82" s="376"/>
      <c r="V82" s="376"/>
      <c r="W82" s="376"/>
    </row>
    <row r="83" spans="1:23" x14ac:dyDescent="0.25">
      <c r="A83" s="260"/>
      <c r="L83" s="260"/>
      <c r="M83" s="376"/>
      <c r="N83" s="376"/>
      <c r="O83" s="376"/>
      <c r="P83" s="376"/>
      <c r="Q83" s="376"/>
      <c r="R83" s="376"/>
      <c r="S83" s="376"/>
      <c r="T83" s="376"/>
      <c r="U83" s="376"/>
      <c r="V83" s="376"/>
      <c r="W83" s="376"/>
    </row>
    <row r="84" spans="1:23" x14ac:dyDescent="0.25">
      <c r="A84" s="260"/>
      <c r="B84" s="260"/>
      <c r="C84" s="260"/>
      <c r="D84" s="260"/>
      <c r="E84" s="260"/>
      <c r="F84" s="260"/>
      <c r="G84" s="260"/>
      <c r="H84" s="260"/>
      <c r="I84" s="260"/>
      <c r="J84" s="260"/>
      <c r="K84" s="260"/>
      <c r="L84" s="260"/>
    </row>
    <row r="85" spans="1:23" x14ac:dyDescent="0.25">
      <c r="A85" s="260"/>
      <c r="L85" s="260"/>
    </row>
  </sheetData>
  <mergeCells count="21">
    <mergeCell ref="O50:S50"/>
    <mergeCell ref="E57:F57"/>
    <mergeCell ref="E56:F56"/>
    <mergeCell ref="H55:J57"/>
    <mergeCell ref="N23:O23"/>
    <mergeCell ref="N24:O24"/>
    <mergeCell ref="N27:O27"/>
    <mergeCell ref="N28:O28"/>
    <mergeCell ref="I61:J61"/>
    <mergeCell ref="H52:K52"/>
    <mergeCell ref="H53:K53"/>
    <mergeCell ref="B65:K68"/>
    <mergeCell ref="B15:C15"/>
    <mergeCell ref="B17:C17"/>
    <mergeCell ref="C32:D32"/>
    <mergeCell ref="K16:K24"/>
    <mergeCell ref="B81:K82"/>
    <mergeCell ref="B69:K70"/>
    <mergeCell ref="B71:K73"/>
    <mergeCell ref="B75:K76"/>
    <mergeCell ref="B78:K79"/>
  </mergeCells>
  <conditionalFormatting sqref="H49">
    <cfRule type="expression" dxfId="23" priority="11">
      <formula>$Y$56=0</formula>
    </cfRule>
    <cfRule type="expression" dxfId="22" priority="12">
      <formula>$Y$56=1</formula>
    </cfRule>
  </conditionalFormatting>
  <conditionalFormatting sqref="H50">
    <cfRule type="expression" dxfId="21" priority="9">
      <formula>$Y$57=0</formula>
    </cfRule>
    <cfRule type="expression" dxfId="20" priority="10">
      <formula>$Y$57=1</formula>
    </cfRule>
  </conditionalFormatting>
  <conditionalFormatting sqref="E49">
    <cfRule type="expression" dxfId="19" priority="7">
      <formula>$Y$49=0</formula>
    </cfRule>
    <cfRule type="expression" dxfId="18" priority="8">
      <formula>$Y$49=1</formula>
    </cfRule>
  </conditionalFormatting>
  <conditionalFormatting sqref="E50">
    <cfRule type="expression" dxfId="17" priority="5">
      <formula>$Y$50=0</formula>
    </cfRule>
    <cfRule type="expression" dxfId="16" priority="6">
      <formula>$Y$50=1</formula>
    </cfRule>
  </conditionalFormatting>
  <conditionalFormatting sqref="E56:G56">
    <cfRule type="expression" dxfId="15" priority="3">
      <formula>$Y$56=0</formula>
    </cfRule>
    <cfRule type="expression" dxfId="14" priority="4">
      <formula>$Y$56=1</formula>
    </cfRule>
  </conditionalFormatting>
  <conditionalFormatting sqref="E57:G57">
    <cfRule type="expression" dxfId="13" priority="1">
      <formula>$Y$57=0</formula>
    </cfRule>
    <cfRule type="expression" dxfId="12" priority="2">
      <formula>$Y$57=1</formula>
    </cfRule>
  </conditionalFormatting>
  <pageMargins left="0.7" right="0.7" top="0.75" bottom="0.75" header="0.3" footer="0.3"/>
  <pageSetup paperSize="9" scale="7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43"/>
  <sheetViews>
    <sheetView zoomScaleNormal="100" workbookViewId="0">
      <selection activeCell="E40" sqref="E40:F40"/>
    </sheetView>
  </sheetViews>
  <sheetFormatPr baseColWidth="10" defaultRowHeight="15" x14ac:dyDescent="0.25"/>
  <cols>
    <col min="1" max="1" width="2.5703125" style="48" customWidth="1"/>
    <col min="2" max="2" width="7.5703125" style="48" customWidth="1"/>
    <col min="3" max="3" width="23.85546875" style="48" customWidth="1"/>
    <col min="4" max="4" width="14.140625" style="48" customWidth="1"/>
    <col min="5" max="6" width="10.85546875" style="48" customWidth="1"/>
    <col min="7" max="7" width="9.85546875" style="48" customWidth="1"/>
    <col min="8" max="8" width="10.85546875" style="48" customWidth="1"/>
    <col min="9" max="9" width="10.28515625" style="48" customWidth="1"/>
    <col min="10" max="10" width="2.28515625" style="48" customWidth="1"/>
    <col min="11" max="11" width="9.28515625" style="48" customWidth="1"/>
    <col min="12" max="12" width="3.28515625" style="48" customWidth="1"/>
    <col min="13" max="14" width="10.42578125" style="48" customWidth="1"/>
    <col min="15" max="15" width="8.5703125" style="48" customWidth="1"/>
    <col min="16" max="16" width="8.7109375" style="48" customWidth="1"/>
    <col min="17" max="18" width="9.140625" style="48" customWidth="1"/>
    <col min="19" max="19" width="8.28515625" style="48" customWidth="1"/>
    <col min="20" max="22" width="9" style="48" customWidth="1"/>
    <col min="23" max="23" width="9.28515625" style="48" customWidth="1"/>
    <col min="24" max="28" width="10.140625" style="48" customWidth="1"/>
    <col min="29" max="16384" width="11.42578125" style="48"/>
  </cols>
  <sheetData>
    <row r="1" spans="1:28" x14ac:dyDescent="0.25">
      <c r="A1" s="337" t="s">
        <v>337</v>
      </c>
      <c r="B1" s="337"/>
      <c r="C1" s="337"/>
      <c r="D1" s="337"/>
      <c r="E1" s="337"/>
      <c r="F1" s="337"/>
      <c r="G1" s="337"/>
      <c r="H1" s="337"/>
      <c r="I1" s="337"/>
      <c r="J1" s="337"/>
      <c r="K1" s="337"/>
      <c r="L1" s="337"/>
      <c r="M1" s="337"/>
      <c r="N1" s="337"/>
      <c r="O1" s="337"/>
      <c r="P1" s="337"/>
      <c r="Q1" s="337"/>
      <c r="R1" s="337"/>
      <c r="S1" s="337"/>
      <c r="T1" s="337"/>
      <c r="U1" s="337"/>
      <c r="V1" s="337"/>
      <c r="W1" s="337"/>
      <c r="X1" s="260"/>
    </row>
    <row r="2" spans="1:28" x14ac:dyDescent="0.25">
      <c r="A2" s="260"/>
      <c r="B2" s="260"/>
      <c r="C2" s="260"/>
      <c r="D2" s="260"/>
      <c r="E2" s="260"/>
      <c r="F2" s="260"/>
      <c r="G2" s="260"/>
      <c r="H2" s="260"/>
      <c r="I2" s="260"/>
      <c r="J2" s="260"/>
      <c r="K2" s="260"/>
      <c r="L2" s="260"/>
      <c r="M2" s="46"/>
      <c r="N2" s="46"/>
      <c r="O2" s="46"/>
      <c r="P2" s="46"/>
      <c r="Q2" s="46"/>
      <c r="R2" s="46"/>
      <c r="S2" s="46"/>
      <c r="T2" s="46"/>
      <c r="U2" s="46"/>
      <c r="V2" s="46"/>
      <c r="W2" s="46"/>
      <c r="X2" s="260"/>
    </row>
    <row r="3" spans="1:28" ht="21" customHeight="1" x14ac:dyDescent="0.25">
      <c r="A3" s="260"/>
      <c r="B3" s="47" t="s">
        <v>152</v>
      </c>
      <c r="C3" s="46"/>
      <c r="D3" s="46"/>
      <c r="E3" s="46"/>
      <c r="F3" s="47" t="s">
        <v>226</v>
      </c>
      <c r="G3" s="47"/>
      <c r="H3" s="46"/>
      <c r="I3" s="46"/>
      <c r="J3" s="46"/>
      <c r="K3" s="46"/>
      <c r="L3" s="260"/>
      <c r="M3" s="47" t="s">
        <v>328</v>
      </c>
      <c r="N3" s="290"/>
      <c r="O3" s="46"/>
      <c r="P3" s="46"/>
      <c r="Q3" s="46"/>
      <c r="R3" s="46"/>
      <c r="S3" s="46"/>
      <c r="T3" s="46"/>
      <c r="U3" s="46"/>
      <c r="V3" s="46"/>
      <c r="W3" s="46"/>
      <c r="X3" s="260"/>
      <c r="Y3" s="263"/>
      <c r="Z3" s="263"/>
      <c r="AA3" s="263"/>
      <c r="AB3" s="263"/>
    </row>
    <row r="4" spans="1:28" ht="15.75" x14ac:dyDescent="0.25">
      <c r="A4" s="260"/>
      <c r="B4" s="46"/>
      <c r="C4" s="473" t="str">
        <f>'JPP-VL'!C2:F2</f>
        <v>fff</v>
      </c>
      <c r="D4" s="474"/>
      <c r="E4" s="46"/>
      <c r="F4" s="47" t="s">
        <v>225</v>
      </c>
      <c r="G4" s="47"/>
      <c r="I4" s="46"/>
      <c r="J4" s="46"/>
      <c r="K4" s="46"/>
      <c r="L4" s="260"/>
      <c r="M4" s="46"/>
      <c r="N4" s="46" t="s">
        <v>276</v>
      </c>
      <c r="O4" s="46"/>
      <c r="P4" s="46"/>
      <c r="Q4" s="46"/>
      <c r="R4" s="46"/>
      <c r="S4" s="46"/>
      <c r="T4" s="46"/>
      <c r="U4" s="46"/>
      <c r="V4" s="46"/>
      <c r="W4" s="46"/>
      <c r="X4" s="260"/>
      <c r="Y4" s="263"/>
      <c r="Z4" s="263"/>
      <c r="AA4" s="263"/>
      <c r="AB4" s="263"/>
    </row>
    <row r="5" spans="1:28" ht="13.5" customHeight="1" x14ac:dyDescent="0.25">
      <c r="A5" s="260"/>
      <c r="B5" s="46"/>
      <c r="C5" s="46"/>
      <c r="D5" s="46"/>
      <c r="E5" s="46"/>
      <c r="F5" s="46"/>
      <c r="G5" s="46"/>
      <c r="H5" s="46"/>
      <c r="I5" s="46"/>
      <c r="J5" s="46"/>
      <c r="K5" s="46"/>
      <c r="L5" s="260"/>
      <c r="M5" s="46"/>
      <c r="N5" s="46" t="s">
        <v>338</v>
      </c>
      <c r="O5" s="46"/>
      <c r="P5" s="46"/>
      <c r="Q5" s="46"/>
      <c r="R5" s="46"/>
      <c r="S5" s="46"/>
      <c r="T5" s="46"/>
      <c r="U5" s="46"/>
      <c r="V5" s="46"/>
      <c r="W5" s="46"/>
      <c r="X5" s="260"/>
      <c r="Y5" s="263"/>
      <c r="Z5" s="263"/>
      <c r="AA5" s="263"/>
      <c r="AB5" s="263"/>
    </row>
    <row r="6" spans="1:28" ht="13.5" customHeight="1" x14ac:dyDescent="0.25">
      <c r="A6" s="260"/>
      <c r="B6" s="47" t="s">
        <v>204</v>
      </c>
      <c r="C6" s="46"/>
      <c r="D6" s="46"/>
      <c r="E6" s="46"/>
      <c r="F6" s="46"/>
      <c r="G6" s="46"/>
      <c r="H6" s="46"/>
      <c r="I6" s="46"/>
      <c r="J6" s="46"/>
      <c r="K6" s="46"/>
      <c r="L6" s="260"/>
      <c r="M6" s="290"/>
      <c r="N6" s="290"/>
      <c r="O6" s="46"/>
      <c r="P6" s="46"/>
      <c r="Q6" s="46"/>
      <c r="R6" s="46"/>
      <c r="S6" s="46"/>
      <c r="T6" s="46"/>
      <c r="U6" s="46"/>
      <c r="V6" s="46"/>
      <c r="W6" s="46"/>
      <c r="X6" s="260"/>
      <c r="Y6" s="263"/>
      <c r="Z6" s="263"/>
      <c r="AA6" s="263"/>
      <c r="AB6" s="263"/>
    </row>
    <row r="7" spans="1:28" ht="5.25" customHeight="1" x14ac:dyDescent="0.25">
      <c r="A7" s="260"/>
      <c r="B7" s="46"/>
      <c r="C7" s="46"/>
      <c r="D7" s="46"/>
      <c r="E7" s="46"/>
      <c r="F7" s="46"/>
      <c r="G7" s="46"/>
      <c r="H7" s="46"/>
      <c r="I7" s="46"/>
      <c r="J7" s="46"/>
      <c r="K7" s="46"/>
      <c r="L7" s="260"/>
      <c r="M7" s="46"/>
      <c r="N7" s="46"/>
      <c r="O7" s="46"/>
      <c r="P7" s="46"/>
      <c r="Q7" s="46"/>
      <c r="R7" s="46"/>
      <c r="S7" s="46"/>
      <c r="T7" s="46"/>
      <c r="U7" s="46"/>
      <c r="V7" s="46"/>
      <c r="W7" s="46"/>
      <c r="X7" s="260"/>
      <c r="Y7" s="263"/>
      <c r="Z7" s="263"/>
      <c r="AA7" s="263"/>
      <c r="AB7" s="263"/>
    </row>
    <row r="8" spans="1:28" ht="13.5" customHeight="1" x14ac:dyDescent="0.25">
      <c r="A8" s="260"/>
      <c r="B8" s="46"/>
      <c r="C8" s="133" t="s">
        <v>137</v>
      </c>
      <c r="D8" s="134"/>
      <c r="E8" s="134" t="s">
        <v>138</v>
      </c>
      <c r="F8" s="144" t="s">
        <v>139</v>
      </c>
      <c r="G8" s="185"/>
      <c r="H8" s="46"/>
      <c r="I8" s="144" t="s">
        <v>145</v>
      </c>
      <c r="J8" s="185"/>
      <c r="K8" s="46"/>
      <c r="L8" s="260"/>
      <c r="M8" s="260"/>
      <c r="N8" s="260"/>
      <c r="O8" s="260"/>
      <c r="P8" s="260"/>
      <c r="Q8" s="260"/>
      <c r="R8" s="260"/>
      <c r="S8" s="260"/>
      <c r="T8" s="260"/>
      <c r="U8" s="260"/>
      <c r="V8" s="260"/>
      <c r="W8" s="260"/>
      <c r="X8" s="260"/>
      <c r="Y8" s="263" t="s">
        <v>198</v>
      </c>
      <c r="Z8" s="263" t="s">
        <v>139</v>
      </c>
      <c r="AA8" s="263"/>
      <c r="AB8" s="263"/>
    </row>
    <row r="9" spans="1:28" ht="13.5" customHeight="1" x14ac:dyDescent="0.25">
      <c r="A9" s="260"/>
      <c r="B9" s="46"/>
      <c r="C9" s="135"/>
      <c r="D9" s="136" t="s">
        <v>62</v>
      </c>
      <c r="E9" s="137" t="s">
        <v>140</v>
      </c>
      <c r="F9" s="136" t="s">
        <v>141</v>
      </c>
      <c r="G9" s="185"/>
      <c r="H9" s="46"/>
      <c r="I9" s="136" t="s">
        <v>165</v>
      </c>
      <c r="J9" s="185"/>
      <c r="K9" s="46"/>
      <c r="L9" s="260"/>
      <c r="M9" s="324" t="s">
        <v>326</v>
      </c>
      <c r="N9" s="223" t="s">
        <v>184</v>
      </c>
      <c r="O9" s="223"/>
      <c r="P9" s="46"/>
      <c r="Q9" s="46"/>
      <c r="R9" s="46"/>
      <c r="S9" s="46"/>
      <c r="T9" s="46"/>
      <c r="U9" s="46"/>
      <c r="V9" s="46"/>
      <c r="W9" s="46"/>
      <c r="X9" s="260"/>
      <c r="Y9" s="263" t="s">
        <v>199</v>
      </c>
      <c r="Z9" s="263" t="s">
        <v>195</v>
      </c>
      <c r="AA9" s="263"/>
      <c r="AB9" s="263"/>
    </row>
    <row r="10" spans="1:28" ht="13.5" customHeight="1" x14ac:dyDescent="0.25">
      <c r="A10" s="260"/>
      <c r="B10" s="46"/>
      <c r="C10" s="91" t="s">
        <v>142</v>
      </c>
      <c r="D10" s="320">
        <f>'JPP-VL'!L43</f>
        <v>85.1</v>
      </c>
      <c r="E10" s="138">
        <v>6.2</v>
      </c>
      <c r="F10" s="92">
        <f>D10*E10</f>
        <v>527.62</v>
      </c>
      <c r="G10" s="186"/>
      <c r="H10" s="46"/>
      <c r="I10" s="320">
        <f>'JPP-VL'!N50</f>
        <v>14979.9</v>
      </c>
      <c r="J10" s="185"/>
      <c r="K10" s="46"/>
      <c r="L10" s="260"/>
      <c r="M10" s="316" t="s">
        <v>327</v>
      </c>
      <c r="N10" s="48" t="s">
        <v>400</v>
      </c>
      <c r="O10" s="46"/>
      <c r="P10" s="46"/>
      <c r="Q10" s="46"/>
      <c r="R10" s="46"/>
      <c r="S10" s="46"/>
      <c r="T10" s="46"/>
      <c r="U10" s="46"/>
      <c r="V10" s="46"/>
      <c r="W10" s="46"/>
      <c r="X10" s="260"/>
      <c r="Y10" s="265">
        <f>IF(D10=0,0,I10/365/D10)</f>
        <v>0.48226582747130692</v>
      </c>
      <c r="Z10" s="266">
        <f>F10*Y10</f>
        <v>254.45309589041096</v>
      </c>
      <c r="AA10" s="263"/>
      <c r="AB10" s="263"/>
    </row>
    <row r="11" spans="1:28" ht="13.5" customHeight="1" x14ac:dyDescent="0.25">
      <c r="A11" s="260"/>
      <c r="B11" s="46"/>
      <c r="C11" s="91" t="s">
        <v>143</v>
      </c>
      <c r="D11" s="317">
        <f>'Autres UGB'!E22</f>
        <v>0</v>
      </c>
      <c r="E11" s="138">
        <v>6.2</v>
      </c>
      <c r="F11" s="92">
        <f>D11*E11</f>
        <v>0</v>
      </c>
      <c r="G11" s="186"/>
      <c r="H11" s="46"/>
      <c r="I11" s="317">
        <f>'Autres UGB'!G22</f>
        <v>0</v>
      </c>
      <c r="J11" s="185"/>
      <c r="K11" s="46"/>
      <c r="L11" s="260"/>
      <c r="M11" s="147">
        <v>0</v>
      </c>
      <c r="N11" s="46" t="s">
        <v>232</v>
      </c>
      <c r="O11" s="46"/>
      <c r="Q11" s="46"/>
      <c r="R11" s="46"/>
      <c r="S11" s="46"/>
      <c r="T11" s="46"/>
      <c r="U11" s="46"/>
      <c r="V11" s="46"/>
      <c r="W11" s="46"/>
      <c r="X11" s="260"/>
      <c r="Y11" s="265">
        <f>IF(D11=0,0,I11/365/D11)</f>
        <v>0</v>
      </c>
      <c r="Z11" s="266">
        <f>F11*Y11</f>
        <v>0</v>
      </c>
      <c r="AA11" s="263"/>
      <c r="AB11" s="263"/>
    </row>
    <row r="12" spans="1:28" ht="13.5" customHeight="1" x14ac:dyDescent="0.25">
      <c r="A12" s="260"/>
      <c r="B12" s="46"/>
      <c r="C12" s="91" t="s">
        <v>144</v>
      </c>
      <c r="D12" s="317">
        <f>'Autres UGB'!E31</f>
        <v>0</v>
      </c>
      <c r="E12" s="138">
        <v>6.2</v>
      </c>
      <c r="F12" s="92">
        <f>D12*E12</f>
        <v>0</v>
      </c>
      <c r="G12" s="186"/>
      <c r="H12" s="46"/>
      <c r="I12" s="317">
        <f>'Autres UGB'!G31</f>
        <v>0</v>
      </c>
      <c r="J12" s="185"/>
      <c r="K12" s="46"/>
      <c r="L12" s="260"/>
      <c r="M12" s="321">
        <v>100</v>
      </c>
      <c r="N12" s="142" t="s">
        <v>323</v>
      </c>
      <c r="P12" s="46"/>
      <c r="Q12" s="46"/>
      <c r="R12" s="46"/>
      <c r="S12" s="46"/>
      <c r="T12" s="46"/>
      <c r="U12" s="46"/>
      <c r="V12" s="46"/>
      <c r="W12" s="46"/>
      <c r="X12" s="260"/>
      <c r="Y12" s="265">
        <f>IF(D12=0,0,I12/365/D12)</f>
        <v>0</v>
      </c>
      <c r="Z12" s="266">
        <f>F12*Y12</f>
        <v>0</v>
      </c>
      <c r="AA12" s="263"/>
      <c r="AB12" s="263"/>
    </row>
    <row r="13" spans="1:28" ht="13.5" customHeight="1" x14ac:dyDescent="0.25">
      <c r="A13" s="260"/>
      <c r="B13" s="46"/>
      <c r="C13" s="46"/>
      <c r="D13" s="46"/>
      <c r="E13" s="46"/>
      <c r="F13" s="140">
        <f>SUM(F10:F12)</f>
        <v>527.62</v>
      </c>
      <c r="G13" s="151"/>
      <c r="H13" s="46"/>
      <c r="I13" s="140">
        <f>SUM(I10:I12)</f>
        <v>14979.9</v>
      </c>
      <c r="J13" s="185"/>
      <c r="K13" s="46"/>
      <c r="L13" s="260"/>
      <c r="M13" s="224" t="s">
        <v>292</v>
      </c>
      <c r="N13" s="46"/>
      <c r="O13" s="46"/>
      <c r="P13" s="46"/>
      <c r="Q13" s="46"/>
      <c r="R13" s="46"/>
      <c r="S13" s="46"/>
      <c r="T13" s="46"/>
      <c r="U13" s="46"/>
      <c r="V13" s="46"/>
      <c r="W13" s="46"/>
      <c r="X13" s="260"/>
      <c r="Y13" s="263"/>
      <c r="Z13" s="267">
        <f>SUM(Z10:Z12)</f>
        <v>254.45309589041096</v>
      </c>
      <c r="AA13" s="263" t="s">
        <v>200</v>
      </c>
      <c r="AB13" s="263"/>
    </row>
    <row r="14" spans="1:28" ht="13.5" customHeight="1" x14ac:dyDescent="0.25">
      <c r="A14" s="260"/>
      <c r="B14" s="141" t="s">
        <v>181</v>
      </c>
      <c r="C14" s="46"/>
      <c r="D14" s="46"/>
      <c r="E14" s="46"/>
      <c r="F14" s="46"/>
      <c r="G14" s="46"/>
      <c r="H14" s="46"/>
      <c r="I14" s="374">
        <f>I11+I12</f>
        <v>0</v>
      </c>
      <c r="J14" s="46"/>
      <c r="K14" s="46"/>
      <c r="L14" s="260"/>
      <c r="M14" s="72" t="s">
        <v>293</v>
      </c>
      <c r="N14" s="46"/>
      <c r="O14" s="46"/>
      <c r="P14" s="46"/>
      <c r="Q14" s="46"/>
      <c r="R14" s="46"/>
      <c r="S14" s="46"/>
      <c r="T14" s="46"/>
      <c r="U14" s="46"/>
      <c r="V14" s="46"/>
      <c r="W14" s="46"/>
      <c r="X14" s="260"/>
      <c r="Y14" s="263"/>
      <c r="Z14" s="267">
        <f>I13*15/1000</f>
        <v>224.6985</v>
      </c>
      <c r="AA14" s="263" t="s">
        <v>201</v>
      </c>
      <c r="AB14" s="263"/>
    </row>
    <row r="15" spans="1:28" ht="15.75" customHeight="1" x14ac:dyDescent="0.25">
      <c r="A15" s="260"/>
      <c r="B15" s="466"/>
      <c r="C15" s="466"/>
      <c r="D15" s="142"/>
      <c r="E15" s="46"/>
      <c r="F15" s="46"/>
      <c r="G15" s="191"/>
      <c r="H15" s="46"/>
      <c r="I15" s="46"/>
      <c r="J15" s="46"/>
      <c r="K15" s="46"/>
      <c r="L15" s="260"/>
      <c r="M15" s="260"/>
      <c r="N15" s="260"/>
      <c r="O15" s="260"/>
      <c r="P15" s="260"/>
      <c r="Q15" s="260"/>
      <c r="R15" s="260"/>
      <c r="S15" s="260"/>
      <c r="T15" s="260"/>
      <c r="U15" s="260"/>
      <c r="V15" s="260"/>
      <c r="W15" s="260"/>
      <c r="X15" s="260"/>
      <c r="Y15" s="263"/>
      <c r="Z15" s="268"/>
      <c r="AA15" s="263"/>
      <c r="AB15" s="263"/>
    </row>
    <row r="16" spans="1:28" ht="13.5" customHeight="1" x14ac:dyDescent="0.25">
      <c r="A16" s="260"/>
      <c r="B16" s="142"/>
      <c r="C16" s="233" t="s">
        <v>275</v>
      </c>
      <c r="E16" s="46"/>
      <c r="F16" s="191" t="s">
        <v>215</v>
      </c>
      <c r="G16" s="46"/>
      <c r="H16" s="46"/>
      <c r="I16" s="46"/>
      <c r="J16" s="185"/>
      <c r="K16" s="185"/>
      <c r="L16" s="260"/>
      <c r="M16" s="160" t="s">
        <v>294</v>
      </c>
      <c r="N16" s="160"/>
      <c r="O16" s="160"/>
      <c r="P16" s="160"/>
      <c r="Q16" s="160"/>
      <c r="R16" s="160"/>
      <c r="S16" s="160"/>
      <c r="T16" s="160"/>
      <c r="U16" s="46"/>
      <c r="V16" s="46"/>
      <c r="W16" s="46"/>
      <c r="X16" s="260"/>
      <c r="Y16" s="263"/>
      <c r="Z16" s="263"/>
      <c r="AA16" s="263"/>
      <c r="AB16" s="263"/>
    </row>
    <row r="17" spans="1:28" ht="13.5" customHeight="1" x14ac:dyDescent="0.25">
      <c r="A17" s="260"/>
      <c r="B17" s="46"/>
      <c r="C17" s="289"/>
      <c r="D17" s="164" t="s">
        <v>264</v>
      </c>
      <c r="E17" s="144" t="s">
        <v>171</v>
      </c>
      <c r="F17" s="144" t="s">
        <v>147</v>
      </c>
      <c r="G17" s="211" t="s">
        <v>266</v>
      </c>
      <c r="H17" s="144" t="s">
        <v>171</v>
      </c>
      <c r="I17" s="145" t="s">
        <v>177</v>
      </c>
      <c r="J17" s="185"/>
      <c r="K17" s="144" t="s">
        <v>262</v>
      </c>
      <c r="L17" s="260"/>
      <c r="M17" s="46"/>
      <c r="N17" s="46"/>
      <c r="O17" s="46"/>
      <c r="P17" s="46"/>
      <c r="Q17" s="46"/>
      <c r="R17" s="46"/>
      <c r="S17" s="46"/>
      <c r="T17" s="46"/>
      <c r="U17" s="46"/>
      <c r="V17" s="46"/>
      <c r="W17" s="46"/>
      <c r="X17" s="260"/>
      <c r="Y17" s="263"/>
      <c r="Z17" s="263"/>
      <c r="AA17" s="263"/>
      <c r="AB17" s="263"/>
    </row>
    <row r="18" spans="1:28" ht="13.5" customHeight="1" x14ac:dyDescent="0.25">
      <c r="A18" s="260"/>
      <c r="B18" s="46"/>
      <c r="C18" s="213"/>
      <c r="D18" s="212" t="s">
        <v>273</v>
      </c>
      <c r="E18" s="136" t="s">
        <v>172</v>
      </c>
      <c r="F18" s="136"/>
      <c r="G18" s="146" t="s">
        <v>265</v>
      </c>
      <c r="H18" s="136" t="s">
        <v>173</v>
      </c>
      <c r="I18" s="136" t="s">
        <v>176</v>
      </c>
      <c r="J18" s="185"/>
      <c r="K18" s="136" t="s">
        <v>263</v>
      </c>
      <c r="L18" s="260"/>
      <c r="M18" s="46"/>
      <c r="N18" s="208" t="s">
        <v>270</v>
      </c>
      <c r="O18" s="208"/>
      <c r="P18" s="208"/>
      <c r="Q18" s="208"/>
      <c r="R18" s="208"/>
      <c r="S18" s="208"/>
      <c r="T18" s="208"/>
      <c r="U18" s="208"/>
      <c r="V18" s="203"/>
      <c r="W18" s="203"/>
      <c r="X18" s="260"/>
      <c r="Y18" s="263"/>
      <c r="Z18" s="263"/>
      <c r="AA18" s="263"/>
      <c r="AB18" s="263"/>
    </row>
    <row r="19" spans="1:28" ht="13.5" customHeight="1" x14ac:dyDescent="0.25">
      <c r="A19" s="260"/>
      <c r="B19" s="46"/>
      <c r="C19" s="134" t="s">
        <v>182</v>
      </c>
      <c r="D19" s="155" t="s">
        <v>261</v>
      </c>
      <c r="E19" s="322">
        <v>0</v>
      </c>
      <c r="F19" s="292"/>
      <c r="G19" s="123"/>
      <c r="H19" s="123"/>
      <c r="I19" s="148">
        <f>E19+F19+G19-H19</f>
        <v>0</v>
      </c>
      <c r="J19" s="185"/>
      <c r="K19" s="293"/>
      <c r="L19" s="260"/>
      <c r="M19" s="46"/>
      <c r="N19" s="203" t="s">
        <v>260</v>
      </c>
      <c r="O19" s="203"/>
      <c r="P19" s="203"/>
      <c r="Q19" s="203"/>
      <c r="R19" s="203"/>
      <c r="S19" s="203"/>
      <c r="T19" s="203"/>
      <c r="U19" s="203"/>
      <c r="V19" s="203"/>
      <c r="W19" s="203"/>
      <c r="X19" s="260"/>
      <c r="Y19" s="263"/>
      <c r="Z19" s="263"/>
      <c r="AA19" s="263"/>
      <c r="AB19" s="263"/>
    </row>
    <row r="20" spans="1:28" ht="13.5" customHeight="1" x14ac:dyDescent="0.25">
      <c r="A20" s="260"/>
      <c r="B20" s="46"/>
      <c r="C20" s="137"/>
      <c r="D20" s="189" t="s">
        <v>267</v>
      </c>
      <c r="E20" s="292"/>
      <c r="F20" s="131"/>
      <c r="G20" s="123"/>
      <c r="H20" s="123"/>
      <c r="I20" s="148">
        <f>E20+F20+G20-H20</f>
        <v>0</v>
      </c>
      <c r="J20" s="185"/>
      <c r="K20" s="295">
        <f>H20+H19</f>
        <v>0</v>
      </c>
      <c r="L20" s="260"/>
      <c r="M20" s="46"/>
      <c r="N20" s="203" t="s">
        <v>257</v>
      </c>
      <c r="O20" s="203"/>
      <c r="P20" s="203"/>
      <c r="Q20" s="203"/>
      <c r="R20" s="203"/>
      <c r="S20" s="203"/>
      <c r="T20" s="203"/>
      <c r="U20" s="203"/>
      <c r="V20" s="203"/>
      <c r="W20" s="203"/>
      <c r="X20" s="260"/>
      <c r="Y20" s="263"/>
      <c r="Z20" s="263"/>
      <c r="AA20" s="263"/>
      <c r="AB20" s="263"/>
    </row>
    <row r="21" spans="1:28" ht="13.5" customHeight="1" x14ac:dyDescent="0.25">
      <c r="A21" s="260"/>
      <c r="B21" s="46"/>
      <c r="C21" s="302" t="s">
        <v>268</v>
      </c>
      <c r="D21" s="155" t="s">
        <v>261</v>
      </c>
      <c r="E21" s="322">
        <v>0</v>
      </c>
      <c r="F21" s="292"/>
      <c r="G21" s="123"/>
      <c r="H21" s="123"/>
      <c r="I21" s="148">
        <f t="shared" ref="I21:I30" si="0">E21+F21+G21-H21</f>
        <v>0</v>
      </c>
      <c r="J21" s="185"/>
      <c r="K21" s="293"/>
      <c r="L21" s="260"/>
      <c r="M21" s="46"/>
      <c r="N21" s="46"/>
      <c r="O21" s="46"/>
      <c r="P21" s="46"/>
      <c r="Q21" s="46"/>
      <c r="R21" s="46"/>
      <c r="S21" s="46"/>
      <c r="T21" s="46"/>
      <c r="U21" s="203" t="s">
        <v>258</v>
      </c>
      <c r="V21" s="203"/>
      <c r="W21" s="203"/>
      <c r="X21" s="260"/>
      <c r="Y21" s="263"/>
      <c r="Z21" s="263"/>
      <c r="AA21" s="263"/>
      <c r="AB21" s="263"/>
    </row>
    <row r="22" spans="1:28" ht="13.5" customHeight="1" x14ac:dyDescent="0.25">
      <c r="A22" s="260"/>
      <c r="B22" s="46"/>
      <c r="C22" s="303"/>
      <c r="D22" s="189" t="s">
        <v>267</v>
      </c>
      <c r="E22" s="292"/>
      <c r="F22" s="131"/>
      <c r="G22" s="123"/>
      <c r="H22" s="123"/>
      <c r="I22" s="148">
        <f t="shared" si="0"/>
        <v>0</v>
      </c>
      <c r="J22" s="185"/>
      <c r="K22" s="295">
        <f>H22+H21</f>
        <v>0</v>
      </c>
      <c r="L22" s="260"/>
      <c r="M22" s="46"/>
      <c r="N22" s="46"/>
      <c r="O22" s="46"/>
      <c r="P22" s="46"/>
      <c r="Q22" s="46"/>
      <c r="R22" s="46" t="s">
        <v>141</v>
      </c>
      <c r="S22" s="209" t="s">
        <v>249</v>
      </c>
      <c r="T22" s="209" t="s">
        <v>188</v>
      </c>
      <c r="U22" s="204" t="s">
        <v>259</v>
      </c>
      <c r="V22" s="204"/>
      <c r="W22" s="203" t="s">
        <v>256</v>
      </c>
      <c r="X22" s="260"/>
      <c r="Y22" s="263"/>
      <c r="Z22" s="263"/>
      <c r="AA22" s="263"/>
      <c r="AB22" s="263"/>
    </row>
    <row r="23" spans="1:28" ht="13.5" customHeight="1" x14ac:dyDescent="0.25">
      <c r="A23" s="260"/>
      <c r="B23" s="46"/>
      <c r="C23" s="134" t="s">
        <v>238</v>
      </c>
      <c r="D23" s="155" t="s">
        <v>261</v>
      </c>
      <c r="E23" s="323">
        <v>0</v>
      </c>
      <c r="F23" s="292"/>
      <c r="G23" s="123"/>
      <c r="H23" s="123"/>
      <c r="I23" s="148">
        <f t="shared" si="0"/>
        <v>0</v>
      </c>
      <c r="J23" s="185"/>
      <c r="K23" s="293"/>
      <c r="L23" s="260"/>
      <c r="M23" s="46"/>
      <c r="N23" s="46"/>
      <c r="O23" s="220" t="s">
        <v>182</v>
      </c>
      <c r="P23" s="221"/>
      <c r="Q23" s="155"/>
      <c r="R23" s="284">
        <f>F20</f>
        <v>0</v>
      </c>
      <c r="S23" s="202">
        <v>0</v>
      </c>
      <c r="T23" s="161" t="str">
        <f>IF(S23=0,"",F20/S23)</f>
        <v/>
      </c>
      <c r="V23" s="205">
        <v>0.1</v>
      </c>
      <c r="W23" s="206" t="str">
        <f>IF(T23="","",T23*(1-V23))</f>
        <v/>
      </c>
      <c r="X23" s="260"/>
      <c r="Y23" s="263"/>
      <c r="Z23" s="263"/>
      <c r="AA23" s="263"/>
      <c r="AB23" s="263"/>
    </row>
    <row r="24" spans="1:28" ht="13.5" customHeight="1" x14ac:dyDescent="0.25">
      <c r="A24" s="260"/>
      <c r="B24" s="46"/>
      <c r="C24" s="137"/>
      <c r="D24" s="189" t="s">
        <v>267</v>
      </c>
      <c r="E24" s="292"/>
      <c r="F24" s="131"/>
      <c r="G24" s="123"/>
      <c r="H24" s="123"/>
      <c r="I24" s="148">
        <f t="shared" si="0"/>
        <v>0</v>
      </c>
      <c r="J24" s="185"/>
      <c r="K24" s="295">
        <f>H24+H23</f>
        <v>0</v>
      </c>
      <c r="L24" s="260"/>
      <c r="M24" s="46"/>
      <c r="N24" s="46"/>
      <c r="O24" s="220" t="s">
        <v>277</v>
      </c>
      <c r="P24" s="221"/>
      <c r="Q24" s="155"/>
      <c r="R24" s="284">
        <f>F22</f>
        <v>0</v>
      </c>
      <c r="S24" s="202">
        <v>0</v>
      </c>
      <c r="T24" s="161" t="str">
        <f>IF(S24=0,"",F22/S24)</f>
        <v/>
      </c>
      <c r="V24" s="205">
        <v>0.15</v>
      </c>
      <c r="W24" s="206" t="str">
        <f t="shared" ref="W24:W25" si="1">IF(T24="","",T24*(1-V24))</f>
        <v/>
      </c>
      <c r="X24" s="260"/>
      <c r="Y24" s="263"/>
      <c r="Z24" s="263"/>
      <c r="AA24" s="263"/>
      <c r="AB24" s="263"/>
    </row>
    <row r="25" spans="1:28" ht="13.5" customHeight="1" thickBot="1" x14ac:dyDescent="0.3">
      <c r="A25" s="260"/>
      <c r="B25" s="46"/>
      <c r="C25" s="478" t="s">
        <v>279</v>
      </c>
      <c r="D25" s="155" t="s">
        <v>261</v>
      </c>
      <c r="E25" s="323">
        <v>0</v>
      </c>
      <c r="F25" s="292"/>
      <c r="G25" s="123"/>
      <c r="H25" s="123"/>
      <c r="I25" s="148">
        <f t="shared" si="0"/>
        <v>0</v>
      </c>
      <c r="J25" s="185"/>
      <c r="K25" s="293"/>
      <c r="L25" s="260"/>
      <c r="M25" s="46"/>
      <c r="N25" s="46"/>
      <c r="O25" s="220" t="s">
        <v>278</v>
      </c>
      <c r="P25" s="221"/>
      <c r="Q25" s="155"/>
      <c r="R25" s="284">
        <f>F24</f>
        <v>0</v>
      </c>
      <c r="S25" s="202">
        <v>0</v>
      </c>
      <c r="T25" s="161" t="str">
        <f>IF(S25=0,"",F24/S25)</f>
        <v/>
      </c>
      <c r="V25" s="205">
        <v>0.1</v>
      </c>
      <c r="W25" s="206" t="str">
        <f t="shared" si="1"/>
        <v/>
      </c>
      <c r="X25" s="260"/>
      <c r="Y25" s="263"/>
      <c r="Z25" s="263"/>
      <c r="AA25" s="263"/>
      <c r="AB25" s="263"/>
    </row>
    <row r="26" spans="1:28" ht="13.5" customHeight="1" x14ac:dyDescent="0.25">
      <c r="A26" s="260"/>
      <c r="B26" s="46"/>
      <c r="C26" s="479"/>
      <c r="D26" s="189" t="s">
        <v>267</v>
      </c>
      <c r="E26" s="292"/>
      <c r="F26" s="131"/>
      <c r="G26" s="123"/>
      <c r="H26" s="123"/>
      <c r="I26" s="148">
        <f t="shared" si="0"/>
        <v>0</v>
      </c>
      <c r="J26" s="185"/>
      <c r="K26" s="295">
        <f>H26+H25</f>
        <v>0</v>
      </c>
      <c r="L26" s="260"/>
      <c r="M26" s="46"/>
      <c r="N26" s="282" t="s">
        <v>299</v>
      </c>
      <c r="O26" s="221" t="s">
        <v>298</v>
      </c>
      <c r="P26" s="221"/>
      <c r="Q26" s="155"/>
      <c r="R26" s="131">
        <v>0</v>
      </c>
      <c r="S26" s="202">
        <v>0</v>
      </c>
      <c r="T26" s="161" t="str">
        <f>IF(S26=0,"",R26/S26)</f>
        <v/>
      </c>
      <c r="V26" s="205">
        <v>0.15</v>
      </c>
      <c r="W26" s="206" t="str">
        <f t="shared" ref="W26:W27" si="2">IF(T26="","",T26*(1-V26))</f>
        <v/>
      </c>
      <c r="X26" s="260"/>
      <c r="Y26" s="263"/>
      <c r="Z26" s="263"/>
      <c r="AA26" s="263"/>
      <c r="AB26" s="263"/>
    </row>
    <row r="27" spans="1:28" ht="13.5" customHeight="1" thickBot="1" x14ac:dyDescent="0.3">
      <c r="A27" s="260"/>
      <c r="B27" s="46"/>
      <c r="C27" s="134" t="s">
        <v>284</v>
      </c>
      <c r="D27" s="155" t="s">
        <v>261</v>
      </c>
      <c r="E27" s="323">
        <v>0</v>
      </c>
      <c r="F27" s="292"/>
      <c r="G27" s="123"/>
      <c r="H27" s="123"/>
      <c r="I27" s="148">
        <f t="shared" si="0"/>
        <v>0</v>
      </c>
      <c r="J27" s="185"/>
      <c r="K27" s="293"/>
      <c r="L27" s="260"/>
      <c r="M27" s="46"/>
      <c r="N27" s="283" t="s">
        <v>174</v>
      </c>
      <c r="O27" s="221" t="s">
        <v>280</v>
      </c>
      <c r="P27" s="221"/>
      <c r="Q27" s="155"/>
      <c r="R27" s="131">
        <v>0</v>
      </c>
      <c r="S27" s="202">
        <v>0</v>
      </c>
      <c r="T27" s="161" t="str">
        <f>IF(S27=0,"",R27/S27)</f>
        <v/>
      </c>
      <c r="U27" s="231"/>
      <c r="V27" s="207">
        <v>0.15</v>
      </c>
      <c r="W27" s="206" t="str">
        <f t="shared" si="2"/>
        <v/>
      </c>
      <c r="X27" s="260"/>
      <c r="Y27" s="263"/>
      <c r="Z27" s="263"/>
      <c r="AA27" s="263"/>
      <c r="AB27" s="263"/>
    </row>
    <row r="28" spans="1:28" ht="13.5" customHeight="1" x14ac:dyDescent="0.25">
      <c r="A28" s="260"/>
      <c r="B28" s="46"/>
      <c r="C28" s="137"/>
      <c r="D28" s="189" t="s">
        <v>267</v>
      </c>
      <c r="E28" s="292"/>
      <c r="F28" s="131"/>
      <c r="G28" s="123"/>
      <c r="H28" s="123"/>
      <c r="I28" s="148">
        <f t="shared" si="0"/>
        <v>0</v>
      </c>
      <c r="J28" s="185"/>
      <c r="K28" s="295">
        <f>H28+H27</f>
        <v>0</v>
      </c>
      <c r="L28" s="260"/>
      <c r="M28" s="46"/>
      <c r="N28" s="46"/>
      <c r="O28" s="288"/>
      <c r="P28" s="46"/>
      <c r="Q28" s="46"/>
      <c r="R28" s="46"/>
      <c r="S28" s="46"/>
      <c r="T28" s="46"/>
      <c r="U28" s="46"/>
      <c r="V28" s="46"/>
      <c r="W28" s="46"/>
      <c r="X28" s="260"/>
      <c r="Y28" s="263"/>
      <c r="Z28" s="263"/>
      <c r="AA28" s="263"/>
      <c r="AB28" s="263"/>
    </row>
    <row r="29" spans="1:28" ht="13.5" customHeight="1" x14ac:dyDescent="0.25">
      <c r="A29" s="260"/>
      <c r="B29" s="46"/>
      <c r="C29" s="304" t="s">
        <v>149</v>
      </c>
      <c r="D29" s="155" t="s">
        <v>261</v>
      </c>
      <c r="E29" s="323">
        <v>0</v>
      </c>
      <c r="F29" s="292"/>
      <c r="G29" s="123"/>
      <c r="H29" s="123"/>
      <c r="I29" s="148">
        <f t="shared" si="0"/>
        <v>0</v>
      </c>
      <c r="J29" s="185"/>
      <c r="K29" s="293"/>
      <c r="L29" s="260"/>
      <c r="M29" s="46"/>
      <c r="N29" s="288"/>
      <c r="O29" s="288"/>
      <c r="P29" s="46"/>
      <c r="Q29" s="46"/>
      <c r="R29" s="46"/>
      <c r="S29" s="46"/>
      <c r="T29" s="46"/>
      <c r="U29" s="46"/>
      <c r="V29" s="46"/>
      <c r="W29" s="46"/>
      <c r="X29" s="260"/>
      <c r="Y29" s="263"/>
      <c r="Z29" s="263"/>
      <c r="AA29" s="263"/>
      <c r="AB29" s="263"/>
    </row>
    <row r="30" spans="1:28" ht="13.5" customHeight="1" x14ac:dyDescent="0.25">
      <c r="A30" s="260"/>
      <c r="B30" s="46"/>
      <c r="C30" s="305"/>
      <c r="D30" s="189" t="s">
        <v>267</v>
      </c>
      <c r="E30" s="292"/>
      <c r="F30" s="131"/>
      <c r="G30" s="123"/>
      <c r="H30" s="123"/>
      <c r="I30" s="148">
        <f t="shared" si="0"/>
        <v>0</v>
      </c>
      <c r="J30" s="185"/>
      <c r="K30" s="295">
        <f>H30+H29</f>
        <v>0</v>
      </c>
      <c r="L30" s="260"/>
      <c r="M30" s="46"/>
      <c r="N30" s="46"/>
      <c r="O30" s="46"/>
      <c r="P30" s="46"/>
      <c r="Q30" s="46"/>
      <c r="R30" s="46"/>
      <c r="S30" s="46"/>
      <c r="T30" s="46"/>
      <c r="U30" s="46"/>
      <c r="V30" s="46"/>
      <c r="W30" s="46"/>
      <c r="X30" s="260"/>
      <c r="Y30" s="263"/>
      <c r="Z30" s="263"/>
      <c r="AA30" s="263"/>
      <c r="AB30" s="263"/>
    </row>
    <row r="31" spans="1:28" ht="13.5" customHeight="1" x14ac:dyDescent="0.25">
      <c r="A31" s="260"/>
      <c r="B31" s="46"/>
      <c r="C31" s="142"/>
      <c r="D31" s="142"/>
      <c r="E31" s="92">
        <f>SUM(E19:E30)</f>
        <v>0</v>
      </c>
      <c r="F31" s="92">
        <f>SUM(F19:F30)</f>
        <v>0</v>
      </c>
      <c r="G31" s="185"/>
      <c r="H31" s="185"/>
      <c r="I31" s="140">
        <f>SUM(I19:I30)</f>
        <v>0</v>
      </c>
      <c r="J31" s="185"/>
      <c r="K31" s="140">
        <f>SUM(K19:K30)</f>
        <v>0</v>
      </c>
      <c r="L31" s="260"/>
      <c r="M31" s="224" t="s">
        <v>332</v>
      </c>
      <c r="N31" s="46"/>
      <c r="O31" s="46"/>
      <c r="P31" s="46"/>
      <c r="Q31" s="46"/>
      <c r="R31" s="46"/>
      <c r="S31" s="46"/>
      <c r="T31" s="46"/>
      <c r="U31" s="46"/>
      <c r="V31" s="46"/>
      <c r="W31" s="46"/>
      <c r="X31" s="260"/>
      <c r="Y31" s="263"/>
      <c r="Z31" s="263"/>
      <c r="AA31" s="263"/>
      <c r="AB31" s="263"/>
    </row>
    <row r="32" spans="1:28" ht="13.5" customHeight="1" x14ac:dyDescent="0.25">
      <c r="A32" s="260"/>
      <c r="B32" s="46"/>
      <c r="C32" s="46"/>
      <c r="D32" s="46"/>
      <c r="E32" s="46"/>
      <c r="F32" s="46"/>
      <c r="G32" s="46"/>
      <c r="H32" s="46"/>
      <c r="J32" s="185"/>
      <c r="K32" s="193"/>
      <c r="L32" s="260"/>
      <c r="M32" s="224" t="s">
        <v>330</v>
      </c>
      <c r="N32" s="46"/>
      <c r="O32" s="46"/>
      <c r="P32" s="46"/>
      <c r="Q32" s="46"/>
      <c r="R32" s="46"/>
      <c r="S32" s="46"/>
      <c r="T32" s="46"/>
      <c r="U32" s="46"/>
      <c r="V32" s="46"/>
      <c r="W32" s="46"/>
      <c r="X32" s="260"/>
      <c r="Y32" s="263"/>
      <c r="Z32" s="263"/>
      <c r="AA32" s="263"/>
      <c r="AB32" s="263"/>
    </row>
    <row r="33" spans="1:28" ht="13.5" customHeight="1" x14ac:dyDescent="0.25">
      <c r="A33" s="260"/>
      <c r="B33" s="46"/>
      <c r="C33" s="468" t="s">
        <v>212</v>
      </c>
      <c r="D33" s="468"/>
      <c r="E33" s="46"/>
      <c r="F33" s="46"/>
      <c r="G33" s="46"/>
      <c r="H33" s="210" t="s">
        <v>214</v>
      </c>
      <c r="I33" s="152" t="s">
        <v>211</v>
      </c>
      <c r="J33" s="194"/>
      <c r="K33" s="46"/>
      <c r="L33" s="260"/>
      <c r="M33" s="224" t="s">
        <v>331</v>
      </c>
      <c r="N33" s="46"/>
      <c r="O33" s="46"/>
      <c r="P33" s="46"/>
      <c r="Q33" s="46"/>
      <c r="R33" s="46"/>
      <c r="S33" s="230"/>
      <c r="T33" s="230"/>
      <c r="U33" s="46"/>
      <c r="V33" s="46"/>
      <c r="W33" s="46"/>
      <c r="X33" s="260"/>
      <c r="Y33" s="263"/>
      <c r="Z33" s="263"/>
      <c r="AA33" s="263"/>
      <c r="AB33" s="263"/>
    </row>
    <row r="34" spans="1:28" ht="13.5" customHeight="1" x14ac:dyDescent="0.25">
      <c r="A34" s="260"/>
      <c r="B34" s="46"/>
      <c r="D34" s="153" t="s">
        <v>216</v>
      </c>
      <c r="E34" s="154"/>
      <c r="F34" s="154"/>
      <c r="G34" s="154"/>
      <c r="H34" s="155"/>
      <c r="I34" s="123">
        <v>0</v>
      </c>
      <c r="J34" s="194"/>
      <c r="K34" s="46"/>
      <c r="L34" s="260"/>
      <c r="M34" s="224"/>
      <c r="N34" s="224"/>
      <c r="O34" s="46"/>
      <c r="P34" s="46"/>
      <c r="Q34" s="46"/>
      <c r="R34" s="46"/>
      <c r="S34" s="46"/>
      <c r="T34" s="46"/>
      <c r="U34" s="46"/>
      <c r="V34" s="46"/>
      <c r="W34" s="46"/>
      <c r="X34" s="260"/>
      <c r="Y34" s="263"/>
      <c r="Z34" s="263"/>
      <c r="AA34" s="263"/>
      <c r="AB34" s="263"/>
    </row>
    <row r="35" spans="1:28" ht="13.5" customHeight="1" x14ac:dyDescent="0.25">
      <c r="A35" s="260"/>
      <c r="B35" s="289"/>
      <c r="C35" s="289"/>
      <c r="D35" s="220" t="s">
        <v>233</v>
      </c>
      <c r="E35" s="221"/>
      <c r="F35" s="221"/>
      <c r="G35" s="221"/>
      <c r="H35" s="155"/>
      <c r="I35" s="123">
        <v>0</v>
      </c>
      <c r="J35" s="194"/>
      <c r="K35" s="46"/>
      <c r="L35" s="260"/>
      <c r="N35" s="208" t="s">
        <v>295</v>
      </c>
      <c r="O35" s="208"/>
      <c r="P35" s="208"/>
      <c r="Q35" s="208"/>
      <c r="R35" s="208"/>
      <c r="S35" s="208"/>
      <c r="T35" s="208"/>
      <c r="U35" s="208"/>
      <c r="V35" s="46"/>
      <c r="W35" s="46"/>
      <c r="X35" s="260"/>
      <c r="Y35" s="263"/>
      <c r="Z35" s="263"/>
      <c r="AA35" s="263"/>
      <c r="AB35" s="263"/>
    </row>
    <row r="36" spans="1:28" ht="13.5" customHeight="1" x14ac:dyDescent="0.25">
      <c r="A36" s="260"/>
      <c r="B36" s="46"/>
      <c r="C36" s="46"/>
      <c r="D36" s="46"/>
      <c r="E36" s="46"/>
      <c r="F36" s="46"/>
      <c r="G36" s="46"/>
      <c r="H36" s="288" t="s">
        <v>213</v>
      </c>
      <c r="I36" s="150">
        <f>I34+I35</f>
        <v>0</v>
      </c>
      <c r="J36" s="194"/>
      <c r="K36" s="46"/>
      <c r="L36" s="260"/>
      <c r="M36" s="46"/>
      <c r="N36" s="200" t="s">
        <v>296</v>
      </c>
      <c r="O36" s="46"/>
      <c r="P36" s="46"/>
      <c r="Q36" s="46"/>
      <c r="R36" s="46"/>
      <c r="S36" s="46"/>
      <c r="T36" s="46"/>
      <c r="U36" s="46"/>
      <c r="V36" s="46"/>
      <c r="W36" s="46"/>
      <c r="X36" s="260"/>
      <c r="Y36" s="263"/>
      <c r="Z36" s="263"/>
      <c r="AA36" s="263"/>
      <c r="AB36" s="263"/>
    </row>
    <row r="37" spans="1:28" ht="13.5" customHeight="1" x14ac:dyDescent="0.25">
      <c r="A37" s="260"/>
      <c r="B37" s="46"/>
      <c r="C37" s="468" t="s">
        <v>202</v>
      </c>
      <c r="D37" s="468"/>
      <c r="E37" s="46"/>
      <c r="F37" s="191" t="s">
        <v>215</v>
      </c>
      <c r="G37" s="46"/>
      <c r="H37" s="288"/>
      <c r="I37" s="151"/>
      <c r="J37" s="194"/>
      <c r="K37" s="46"/>
      <c r="L37" s="260"/>
      <c r="M37" s="46"/>
      <c r="N37" s="46"/>
      <c r="O37" s="46"/>
      <c r="P37" s="286" t="s">
        <v>161</v>
      </c>
      <c r="Q37" s="286" t="s">
        <v>287</v>
      </c>
      <c r="R37" s="46"/>
      <c r="S37" s="46"/>
      <c r="T37" s="46"/>
      <c r="U37" s="203" t="s">
        <v>258</v>
      </c>
      <c r="V37" s="203"/>
      <c r="W37" s="203"/>
      <c r="X37" s="260"/>
      <c r="Y37" s="263"/>
      <c r="Z37" s="263"/>
      <c r="AA37" s="263"/>
      <c r="AB37" s="263"/>
    </row>
    <row r="38" spans="1:28" ht="13.5" customHeight="1" x14ac:dyDescent="0.25">
      <c r="A38" s="260"/>
      <c r="B38" s="46"/>
      <c r="C38" s="289"/>
      <c r="D38" s="134" t="s">
        <v>271</v>
      </c>
      <c r="E38" s="144" t="s">
        <v>186</v>
      </c>
      <c r="F38" s="144" t="s">
        <v>147</v>
      </c>
      <c r="G38" s="144"/>
      <c r="H38" s="46"/>
      <c r="I38" s="144" t="s">
        <v>177</v>
      </c>
      <c r="J38" s="194"/>
      <c r="K38" s="46"/>
      <c r="L38" s="260"/>
      <c r="M38" s="46"/>
      <c r="N38" s="153" t="s">
        <v>281</v>
      </c>
      <c r="O38" s="296"/>
      <c r="P38" s="202"/>
      <c r="Q38" s="297">
        <v>1</v>
      </c>
      <c r="R38" s="46"/>
      <c r="S38" s="46"/>
      <c r="T38" s="46" t="s">
        <v>256</v>
      </c>
      <c r="U38" s="204" t="s">
        <v>259</v>
      </c>
      <c r="V38" s="204"/>
      <c r="W38" s="203" t="s">
        <v>256</v>
      </c>
      <c r="X38" s="260"/>
      <c r="Y38" s="263" t="s">
        <v>297</v>
      </c>
      <c r="Z38" s="263"/>
      <c r="AA38" s="263"/>
      <c r="AB38" s="263"/>
    </row>
    <row r="39" spans="1:28" ht="13.5" customHeight="1" x14ac:dyDescent="0.25">
      <c r="A39" s="260"/>
      <c r="B39" s="46"/>
      <c r="C39" s="289"/>
      <c r="D39" s="137" t="s">
        <v>272</v>
      </c>
      <c r="E39" s="136" t="s">
        <v>96</v>
      </c>
      <c r="F39" s="136" t="s">
        <v>88</v>
      </c>
      <c r="G39" s="136" t="s">
        <v>256</v>
      </c>
      <c r="H39" s="46"/>
      <c r="I39" s="136" t="s">
        <v>176</v>
      </c>
      <c r="J39" s="194"/>
      <c r="K39" s="46"/>
      <c r="L39" s="260"/>
      <c r="M39" s="46"/>
      <c r="N39" s="153" t="s">
        <v>282</v>
      </c>
      <c r="O39" s="296"/>
      <c r="P39" s="202"/>
      <c r="Q39" s="298">
        <v>0.5</v>
      </c>
      <c r="R39" s="46"/>
      <c r="S39" s="46" t="s">
        <v>285</v>
      </c>
      <c r="T39" s="161">
        <f>IF(Y39=0,0,(R26+R27)/Y39)</f>
        <v>0</v>
      </c>
      <c r="V39" s="205">
        <v>0.15</v>
      </c>
      <c r="W39" s="206">
        <f t="shared" ref="W39:W40" si="3">IF(T39="","",T39*(1-V39))</f>
        <v>0</v>
      </c>
      <c r="X39" s="260"/>
      <c r="Y39" s="263">
        <f>P38+P39*Q39</f>
        <v>0</v>
      </c>
      <c r="Z39" s="263"/>
      <c r="AA39" s="263"/>
      <c r="AB39" s="263"/>
    </row>
    <row r="40" spans="1:28" ht="13.5" customHeight="1" thickBot="1" x14ac:dyDescent="0.3">
      <c r="A40" s="260"/>
      <c r="B40" s="46"/>
      <c r="C40" s="134" t="s">
        <v>274</v>
      </c>
      <c r="D40" s="242" t="s">
        <v>174</v>
      </c>
      <c r="E40" s="243"/>
      <c r="F40" s="325"/>
      <c r="G40" s="309" t="str">
        <f>IF(E40=0,"",F40/E40)</f>
        <v/>
      </c>
      <c r="H40" s="46"/>
      <c r="I40" s="148">
        <f>F40</f>
        <v>0</v>
      </c>
      <c r="J40" s="194"/>
      <c r="K40" s="46"/>
      <c r="L40" s="260"/>
      <c r="M40" s="46"/>
      <c r="N40" s="153" t="s">
        <v>283</v>
      </c>
      <c r="O40" s="296"/>
      <c r="P40" s="90">
        <f>E40-P39</f>
        <v>0</v>
      </c>
      <c r="Q40" s="297">
        <v>0</v>
      </c>
      <c r="R40" s="46"/>
      <c r="S40" s="46" t="s">
        <v>286</v>
      </c>
      <c r="T40" s="161">
        <f>IF(Y40=0,0,(F40)/Y40)</f>
        <v>0</v>
      </c>
      <c r="U40" s="231"/>
      <c r="V40" s="207">
        <v>0.15</v>
      </c>
      <c r="W40" s="206">
        <f t="shared" si="3"/>
        <v>0</v>
      </c>
      <c r="X40" s="260"/>
      <c r="Y40" s="263">
        <f>P40+P39*(1-Q39)</f>
        <v>0</v>
      </c>
      <c r="Z40" s="263"/>
      <c r="AA40" s="263"/>
      <c r="AB40" s="263"/>
    </row>
    <row r="41" spans="1:28" ht="13.5" customHeight="1" thickBot="1" x14ac:dyDescent="0.3">
      <c r="A41" s="260"/>
      <c r="B41" s="46"/>
      <c r="C41" s="135"/>
      <c r="D41" s="310" t="s">
        <v>175</v>
      </c>
      <c r="E41" s="326"/>
      <c r="F41" s="327"/>
      <c r="G41" s="311" t="str">
        <f t="shared" ref="G41:G43" si="4">IF(E41=0,"",F41/E41)</f>
        <v/>
      </c>
      <c r="H41" s="46"/>
      <c r="I41" s="148">
        <f>F41</f>
        <v>0</v>
      </c>
      <c r="J41" s="194"/>
      <c r="K41" s="46"/>
      <c r="L41" s="260"/>
      <c r="M41" s="46"/>
      <c r="N41" s="46"/>
      <c r="O41" s="46"/>
      <c r="P41" s="90">
        <f>SUM(P38:P40)</f>
        <v>0</v>
      </c>
      <c r="Q41" s="46"/>
      <c r="R41" s="46"/>
      <c r="S41" s="46"/>
      <c r="T41" s="46"/>
      <c r="U41" s="46"/>
      <c r="V41" s="46"/>
      <c r="W41" s="46"/>
      <c r="X41" s="260"/>
      <c r="Y41" s="263"/>
      <c r="Z41" s="263"/>
      <c r="AA41" s="263"/>
      <c r="AB41" s="263"/>
    </row>
    <row r="42" spans="1:28" ht="13.5" customHeight="1" thickBot="1" x14ac:dyDescent="0.3">
      <c r="A42" s="260"/>
      <c r="B42" s="46"/>
      <c r="C42" s="134" t="s">
        <v>149</v>
      </c>
      <c r="D42" s="312" t="s">
        <v>174</v>
      </c>
      <c r="E42" s="328"/>
      <c r="F42" s="329"/>
      <c r="G42" s="313" t="str">
        <f t="shared" si="4"/>
        <v/>
      </c>
      <c r="H42" s="46"/>
      <c r="I42" s="148">
        <f>F42</f>
        <v>0</v>
      </c>
      <c r="J42" s="194"/>
      <c r="K42" s="46"/>
      <c r="L42" s="260"/>
      <c r="M42" s="46"/>
      <c r="N42" s="46"/>
      <c r="O42" s="46"/>
      <c r="P42" s="46"/>
      <c r="Q42" s="46"/>
      <c r="R42" s="46"/>
      <c r="S42" s="46"/>
      <c r="T42" s="46"/>
      <c r="U42" s="46"/>
      <c r="V42" s="46"/>
      <c r="W42" s="46"/>
      <c r="X42" s="260"/>
      <c r="Y42" s="263"/>
      <c r="Z42" s="263"/>
      <c r="AA42" s="263"/>
      <c r="AB42" s="263"/>
    </row>
    <row r="43" spans="1:28" ht="13.5" customHeight="1" thickBot="1" x14ac:dyDescent="0.3">
      <c r="A43" s="260"/>
      <c r="B43" s="46"/>
      <c r="C43" s="135"/>
      <c r="D43" s="310" t="s">
        <v>175</v>
      </c>
      <c r="E43" s="326"/>
      <c r="F43" s="327"/>
      <c r="G43" s="314" t="str">
        <f t="shared" si="4"/>
        <v/>
      </c>
      <c r="H43" s="46"/>
      <c r="I43" s="148">
        <f>F43</f>
        <v>0</v>
      </c>
      <c r="J43" s="194"/>
      <c r="K43" s="46"/>
      <c r="L43" s="260"/>
      <c r="M43" s="46"/>
      <c r="N43" s="46"/>
      <c r="O43" s="46"/>
      <c r="P43" s="46"/>
      <c r="Q43" s="46"/>
      <c r="R43" s="46"/>
      <c r="S43" s="46"/>
      <c r="T43" s="46"/>
      <c r="U43" s="46"/>
      <c r="V43" s="46"/>
      <c r="W43" s="46"/>
      <c r="X43" s="260"/>
      <c r="Y43" s="263"/>
      <c r="Z43" s="263"/>
      <c r="AA43" s="263"/>
      <c r="AB43" s="263"/>
    </row>
    <row r="44" spans="1:28" ht="13.5" customHeight="1" x14ac:dyDescent="0.25">
      <c r="A44" s="260"/>
      <c r="B44" s="46"/>
      <c r="C44" s="46"/>
      <c r="D44" s="46"/>
      <c r="E44" s="46"/>
      <c r="F44" s="46"/>
      <c r="G44" s="46"/>
      <c r="H44" s="210"/>
      <c r="I44" s="140">
        <f>SUM(I40:I43)</f>
        <v>0</v>
      </c>
      <c r="J44" s="194"/>
      <c r="K44" s="46"/>
      <c r="L44" s="260"/>
      <c r="M44" s="46"/>
      <c r="N44" s="46"/>
      <c r="O44" s="46"/>
      <c r="P44" s="46"/>
      <c r="Q44" s="46"/>
      <c r="R44" s="46"/>
      <c r="S44" s="46"/>
      <c r="T44" s="46"/>
      <c r="U44" s="46"/>
      <c r="V44" s="46"/>
      <c r="W44" s="46"/>
      <c r="X44" s="260"/>
      <c r="Y44" s="263"/>
      <c r="Z44" s="263"/>
      <c r="AA44" s="263"/>
      <c r="AB44" s="263"/>
    </row>
    <row r="45" spans="1:28" ht="13.5" customHeight="1" x14ac:dyDescent="0.25">
      <c r="A45" s="260"/>
      <c r="B45" s="46"/>
      <c r="C45" s="46"/>
      <c r="D45" s="46"/>
      <c r="E45" s="46"/>
      <c r="G45" s="46"/>
      <c r="H45" s="288"/>
      <c r="I45" s="151"/>
      <c r="J45" s="194"/>
      <c r="K45" s="46"/>
      <c r="L45" s="260"/>
      <c r="M45" s="160" t="s">
        <v>205</v>
      </c>
      <c r="N45" s="160"/>
      <c r="O45" s="160"/>
      <c r="P45" s="160"/>
      <c r="Q45" s="160"/>
      <c r="R45" s="160"/>
      <c r="S45" s="160"/>
      <c r="T45" s="160"/>
      <c r="U45" s="160"/>
      <c r="V45" s="160"/>
      <c r="W45" s="160"/>
      <c r="X45" s="260"/>
      <c r="Y45" s="263"/>
      <c r="Z45" s="263"/>
      <c r="AA45" s="263"/>
      <c r="AB45" s="263"/>
    </row>
    <row r="46" spans="1:28" ht="13.5" customHeight="1" x14ac:dyDescent="0.25">
      <c r="A46" s="260"/>
      <c r="B46" s="47" t="s">
        <v>178</v>
      </c>
      <c r="C46" s="46"/>
      <c r="D46" s="46"/>
      <c r="E46" s="46"/>
      <c r="F46" s="46"/>
      <c r="G46" s="46"/>
      <c r="H46" s="46"/>
      <c r="I46" s="46"/>
      <c r="J46" s="46"/>
      <c r="K46" s="46"/>
      <c r="L46" s="260"/>
      <c r="M46" s="46" t="s">
        <v>207</v>
      </c>
      <c r="N46" s="46"/>
      <c r="O46" s="88">
        <f>Z13</f>
        <v>254.45309589041096</v>
      </c>
      <c r="P46" s="172" t="s">
        <v>288</v>
      </c>
      <c r="Q46" s="46"/>
      <c r="R46" s="46"/>
      <c r="S46" s="46"/>
      <c r="T46" s="46"/>
      <c r="U46" s="46"/>
      <c r="V46" s="46"/>
      <c r="W46" s="46"/>
      <c r="X46" s="260"/>
      <c r="Y46" s="263"/>
      <c r="Z46" s="263"/>
      <c r="AA46" s="263"/>
      <c r="AB46" s="263"/>
    </row>
    <row r="47" spans="1:28" ht="14.25" customHeight="1" x14ac:dyDescent="0.25">
      <c r="A47" s="260"/>
      <c r="C47" s="46"/>
      <c r="D47" s="288" t="s">
        <v>180</v>
      </c>
      <c r="E47" s="140">
        <f>I31+I36+I44</f>
        <v>0</v>
      </c>
      <c r="F47" s="50" t="s">
        <v>88</v>
      </c>
      <c r="G47" s="222" t="s">
        <v>148</v>
      </c>
      <c r="H47" s="167">
        <f>I44</f>
        <v>0</v>
      </c>
      <c r="I47" s="46" t="s">
        <v>248</v>
      </c>
      <c r="J47" s="46"/>
      <c r="K47" s="46"/>
      <c r="L47" s="260"/>
      <c r="M47" s="46" t="s">
        <v>207</v>
      </c>
      <c r="N47" s="46"/>
      <c r="O47" s="88">
        <f>Z14</f>
        <v>224.6985</v>
      </c>
      <c r="P47" s="172" t="s">
        <v>201</v>
      </c>
      <c r="Q47" s="46"/>
      <c r="R47" s="46"/>
      <c r="S47" s="46"/>
      <c r="T47" s="46"/>
      <c r="U47" s="46"/>
      <c r="V47" s="46"/>
      <c r="W47" s="46"/>
      <c r="X47" s="260"/>
      <c r="Y47" s="263"/>
      <c r="Z47" s="263"/>
      <c r="AA47" s="263"/>
      <c r="AB47" s="263"/>
    </row>
    <row r="48" spans="1:28" ht="14.25" customHeight="1" x14ac:dyDescent="0.25">
      <c r="A48" s="260"/>
      <c r="B48" s="46"/>
      <c r="C48" s="46"/>
      <c r="D48" s="288" t="s">
        <v>179</v>
      </c>
      <c r="E48" s="150">
        <f>F13</f>
        <v>527.62</v>
      </c>
      <c r="F48" s="50" t="s">
        <v>88</v>
      </c>
      <c r="G48" s="50"/>
      <c r="I48" s="46"/>
      <c r="J48" s="46"/>
      <c r="K48" s="46"/>
      <c r="L48" s="260"/>
      <c r="M48" s="46" t="s">
        <v>254</v>
      </c>
      <c r="N48" s="46"/>
      <c r="O48" s="225">
        <f>H47</f>
        <v>0</v>
      </c>
      <c r="P48" s="46"/>
      <c r="Q48" s="46"/>
      <c r="R48" s="46"/>
      <c r="S48" s="46"/>
      <c r="T48" s="46"/>
      <c r="U48" s="46"/>
      <c r="V48" s="46"/>
      <c r="W48" s="46"/>
      <c r="X48" s="260"/>
      <c r="Y48" s="263"/>
      <c r="Z48" s="263"/>
      <c r="AA48" s="263"/>
      <c r="AB48" s="263"/>
    </row>
    <row r="49" spans="1:28" ht="14.25" customHeight="1" x14ac:dyDescent="0.25">
      <c r="A49" s="260"/>
      <c r="B49" s="46"/>
      <c r="C49" s="46"/>
      <c r="D49" s="288" t="s">
        <v>219</v>
      </c>
      <c r="E49" s="150">
        <f>E47-E48</f>
        <v>-527.62</v>
      </c>
      <c r="F49" s="50" t="s">
        <v>88</v>
      </c>
      <c r="G49" s="50"/>
      <c r="H49" s="46"/>
      <c r="I49" s="46"/>
      <c r="J49" s="46"/>
      <c r="K49" s="46"/>
      <c r="L49" s="260"/>
      <c r="M49" s="46"/>
      <c r="N49" s="46"/>
      <c r="O49" s="46"/>
      <c r="P49" s="46"/>
      <c r="Q49" s="46"/>
      <c r="R49" s="46"/>
      <c r="S49" s="46"/>
      <c r="T49" s="46"/>
      <c r="U49" s="46"/>
      <c r="V49" s="46"/>
      <c r="W49" s="46"/>
      <c r="X49" s="260"/>
      <c r="Y49" s="263"/>
      <c r="Z49" s="263"/>
      <c r="AA49" s="263"/>
      <c r="AB49" s="263"/>
    </row>
    <row r="50" spans="1:28" ht="17.25" customHeight="1" x14ac:dyDescent="0.25">
      <c r="A50" s="260"/>
      <c r="B50" s="46"/>
      <c r="C50" s="46"/>
      <c r="D50" s="288" t="s">
        <v>220</v>
      </c>
      <c r="E50" s="198">
        <f>IF(E48=0,1,E47/E48)</f>
        <v>0</v>
      </c>
      <c r="F50" s="106" t="s">
        <v>210</v>
      </c>
      <c r="G50" s="106"/>
      <c r="H50" s="46"/>
      <c r="I50" s="46"/>
      <c r="J50" s="46"/>
      <c r="K50" s="46"/>
      <c r="L50" s="260"/>
      <c r="M50" s="226" t="s">
        <v>206</v>
      </c>
      <c r="N50" s="227"/>
      <c r="O50" s="228" t="str">
        <f>IF(AND(E50&gt;=0.95,E50&lt;=1.05),"Ok","")</f>
        <v/>
      </c>
      <c r="P50" s="229" t="str">
        <f>IF(AND(E50&lt;0.95,E50&gt;0.9),"léger déficit",IF(AND(E50&lt;1.1,E50&gt;1.05),"léger excédent",IF(E50&gt;=1.1,"Excédent anormal",IF(E50&lt;=0.9,"Déficit anormal",""))))</f>
        <v>Déficit anormal</v>
      </c>
      <c r="Q50" s="46"/>
      <c r="R50" s="46"/>
      <c r="S50" s="46"/>
      <c r="T50" s="46"/>
      <c r="U50" s="46"/>
      <c r="V50" s="46"/>
      <c r="W50" s="46"/>
      <c r="X50" s="260"/>
      <c r="Y50" s="263"/>
      <c r="Z50" s="263"/>
      <c r="AA50" s="263"/>
      <c r="AB50" s="263"/>
    </row>
    <row r="51" spans="1:28" ht="5.25" customHeight="1" x14ac:dyDescent="0.25">
      <c r="A51" s="260"/>
      <c r="B51" s="46"/>
      <c r="C51" s="46"/>
      <c r="D51" s="288"/>
      <c r="E51" s="288"/>
      <c r="F51" s="288"/>
      <c r="G51" s="288"/>
      <c r="H51" s="46"/>
      <c r="I51" s="46"/>
      <c r="J51" s="46"/>
      <c r="K51" s="46"/>
      <c r="L51" s="260"/>
      <c r="M51" s="46"/>
      <c r="N51" s="46"/>
      <c r="O51" s="88"/>
      <c r="P51" s="88"/>
      <c r="Q51" s="46"/>
      <c r="R51" s="46"/>
      <c r="S51" s="46"/>
      <c r="T51" s="46"/>
      <c r="U51" s="46"/>
      <c r="V51" s="46"/>
      <c r="W51" s="46"/>
      <c r="X51" s="260"/>
      <c r="Y51" s="263"/>
      <c r="Z51" s="263"/>
      <c r="AA51" s="263"/>
      <c r="AB51" s="263"/>
    </row>
    <row r="52" spans="1:28" ht="13.5" customHeight="1" x14ac:dyDescent="0.25">
      <c r="A52" s="260"/>
      <c r="B52" s="47" t="s">
        <v>151</v>
      </c>
      <c r="C52" s="46"/>
      <c r="D52" s="209"/>
      <c r="E52" s="209"/>
      <c r="F52" s="46"/>
      <c r="G52" s="46"/>
      <c r="H52" s="46"/>
      <c r="I52" s="46"/>
      <c r="J52" s="46"/>
      <c r="K52" s="46"/>
      <c r="L52" s="260"/>
      <c r="M52" s="46"/>
      <c r="N52" s="46"/>
      <c r="O52" s="46"/>
      <c r="P52" s="46"/>
      <c r="Q52" s="46"/>
      <c r="R52" s="46"/>
      <c r="S52" s="46"/>
      <c r="T52" s="46"/>
      <c r="U52" s="46"/>
      <c r="V52" s="46"/>
      <c r="W52" s="46"/>
      <c r="X52" s="260"/>
      <c r="Y52" s="263"/>
      <c r="Z52" s="263"/>
      <c r="AA52" s="263"/>
      <c r="AB52" s="263"/>
    </row>
    <row r="53" spans="1:28" ht="13.5" customHeight="1" x14ac:dyDescent="0.25">
      <c r="A53" s="260"/>
      <c r="B53" s="47"/>
      <c r="C53" s="200" t="s">
        <v>251</v>
      </c>
      <c r="D53" s="220" t="s">
        <v>255</v>
      </c>
      <c r="E53" s="155"/>
      <c r="F53" s="138">
        <f>E40+E42</f>
        <v>0</v>
      </c>
      <c r="G53" s="46"/>
      <c r="H53" s="46"/>
      <c r="I53" s="46"/>
      <c r="J53" s="46"/>
      <c r="K53" s="46"/>
      <c r="L53" s="260"/>
      <c r="M53" s="46"/>
      <c r="N53" s="46"/>
      <c r="O53" s="46"/>
      <c r="P53" s="46"/>
      <c r="Q53" s="46"/>
      <c r="R53" s="46"/>
      <c r="S53" s="46"/>
      <c r="T53" s="46"/>
      <c r="U53" s="46"/>
      <c r="V53" s="46"/>
      <c r="W53" s="46"/>
      <c r="X53" s="260"/>
      <c r="Y53" s="263"/>
      <c r="Z53" s="263"/>
      <c r="AA53" s="263"/>
      <c r="AB53" s="263"/>
    </row>
    <row r="54" spans="1:28" ht="13.5" customHeight="1" x14ac:dyDescent="0.25">
      <c r="A54" s="260"/>
      <c r="B54" s="47"/>
      <c r="C54" s="46"/>
      <c r="D54" s="135" t="s">
        <v>269</v>
      </c>
      <c r="E54" s="189"/>
      <c r="F54" s="138">
        <f>E41+E43</f>
        <v>0</v>
      </c>
      <c r="G54" s="48">
        <f>F54/2</f>
        <v>0</v>
      </c>
      <c r="H54" s="46" t="s">
        <v>253</v>
      </c>
      <c r="I54" s="46"/>
      <c r="J54" s="46"/>
      <c r="K54" s="46"/>
      <c r="L54" s="260"/>
      <c r="M54" s="224" t="s">
        <v>289</v>
      </c>
      <c r="N54" s="46"/>
      <c r="O54" s="46"/>
      <c r="P54" s="46"/>
      <c r="Q54" s="46"/>
      <c r="R54" s="46"/>
      <c r="S54" s="46"/>
      <c r="T54" s="46"/>
      <c r="U54" s="46"/>
      <c r="V54" s="46"/>
      <c r="W54" s="46"/>
      <c r="X54" s="260"/>
      <c r="Y54" s="263"/>
      <c r="Z54" s="263"/>
      <c r="AA54" s="263"/>
      <c r="AB54" s="263"/>
    </row>
    <row r="55" spans="1:28" ht="13.5" customHeight="1" x14ac:dyDescent="0.25">
      <c r="A55" s="260"/>
      <c r="B55" s="47"/>
      <c r="C55" s="46"/>
      <c r="D55" s="46" t="s">
        <v>252</v>
      </c>
      <c r="E55" s="46"/>
      <c r="F55" s="232">
        <f>F53+F54/2</f>
        <v>0</v>
      </c>
      <c r="G55" s="46"/>
      <c r="H55" s="46"/>
      <c r="I55" s="46"/>
      <c r="J55" s="46"/>
      <c r="K55" s="46"/>
      <c r="L55" s="260"/>
      <c r="M55" s="46"/>
      <c r="N55" s="46"/>
      <c r="O55" s="46"/>
      <c r="P55" s="46"/>
      <c r="Q55" s="46"/>
      <c r="R55" s="46"/>
      <c r="S55" s="46"/>
      <c r="T55" s="46"/>
      <c r="U55" s="46"/>
      <c r="V55" s="46"/>
      <c r="W55" s="46"/>
      <c r="X55" s="260"/>
      <c r="Y55" s="263"/>
      <c r="Z55" s="263"/>
      <c r="AA55" s="263"/>
      <c r="AB55" s="263"/>
    </row>
    <row r="56" spans="1:28" ht="13.5" customHeight="1" x14ac:dyDescent="0.25">
      <c r="A56" s="260"/>
      <c r="B56" s="47"/>
      <c r="C56" s="46"/>
      <c r="D56" s="46"/>
      <c r="E56" s="46"/>
      <c r="F56" s="46"/>
      <c r="G56" s="46"/>
      <c r="H56" s="46"/>
      <c r="I56" s="46"/>
      <c r="J56" s="46"/>
      <c r="K56" s="46"/>
      <c r="L56" s="260"/>
      <c r="M56" s="46"/>
      <c r="N56" s="46"/>
      <c r="O56" s="88"/>
      <c r="P56" s="88"/>
      <c r="Q56" s="46"/>
      <c r="R56" s="46"/>
      <c r="S56" s="46"/>
      <c r="T56" s="46"/>
      <c r="U56" s="46"/>
      <c r="V56" s="46"/>
      <c r="W56" s="46"/>
      <c r="X56" s="260"/>
      <c r="Y56" s="263"/>
      <c r="Z56" s="263"/>
      <c r="AA56" s="263"/>
      <c r="AB56" s="263"/>
    </row>
    <row r="57" spans="1:28" ht="13.5" customHeight="1" x14ac:dyDescent="0.25">
      <c r="A57" s="260"/>
      <c r="B57" s="46"/>
      <c r="C57" s="47" t="s">
        <v>77</v>
      </c>
      <c r="D57" s="46"/>
      <c r="E57" s="46"/>
      <c r="F57" s="46"/>
      <c r="G57" s="158" t="s">
        <v>153</v>
      </c>
      <c r="H57" s="46"/>
      <c r="I57" s="46"/>
      <c r="J57" s="285"/>
      <c r="K57" s="46"/>
      <c r="L57" s="260"/>
      <c r="M57" s="46"/>
      <c r="N57" s="46"/>
      <c r="O57" s="88"/>
      <c r="P57" s="46"/>
      <c r="Q57" s="46"/>
      <c r="R57" s="46"/>
      <c r="S57" s="46"/>
      <c r="T57" s="46"/>
      <c r="U57" s="46"/>
      <c r="V57" s="46"/>
      <c r="W57" s="46"/>
      <c r="X57" s="260"/>
      <c r="Y57" s="263"/>
      <c r="Z57" s="263"/>
      <c r="AA57" s="263"/>
      <c r="AB57" s="263"/>
    </row>
    <row r="58" spans="1:28" ht="13.5" customHeight="1" x14ac:dyDescent="0.25">
      <c r="A58" s="260"/>
      <c r="B58" s="46"/>
      <c r="C58" s="210" t="s">
        <v>230</v>
      </c>
      <c r="D58" s="334" t="s">
        <v>336</v>
      </c>
      <c r="F58" s="46"/>
      <c r="G58" s="472" t="s">
        <v>93</v>
      </c>
      <c r="H58" s="472"/>
      <c r="I58" s="46"/>
      <c r="J58" s="285"/>
      <c r="K58" s="46"/>
      <c r="L58" s="260"/>
      <c r="M58" s="46"/>
      <c r="N58" s="46"/>
      <c r="O58" s="88"/>
      <c r="P58" s="88"/>
      <c r="Q58" s="46"/>
      <c r="R58" s="46"/>
      <c r="S58" s="46"/>
      <c r="T58" s="46"/>
      <c r="U58" s="46"/>
      <c r="V58" s="46"/>
      <c r="W58" s="46"/>
      <c r="X58" s="260"/>
      <c r="Y58" s="263"/>
      <c r="Z58" s="263"/>
      <c r="AA58" s="263"/>
      <c r="AB58" s="263"/>
    </row>
    <row r="59" spans="1:28" ht="13.5" customHeight="1" x14ac:dyDescent="0.25">
      <c r="A59" s="260"/>
      <c r="B59" s="46"/>
      <c r="C59" s="91" t="s">
        <v>150</v>
      </c>
      <c r="D59" s="335">
        <f>IF(F55=0,0,I13/F55)</f>
        <v>0</v>
      </c>
      <c r="E59" s="109"/>
      <c r="F59" s="46"/>
      <c r="G59" s="152" t="str">
        <f>IF(F55=0,"",H47/F55*1000/12)</f>
        <v/>
      </c>
      <c r="H59" s="280" t="str">
        <f>IF(G59="","",IF(Y66=1,"Dépassement","Ok"))</f>
        <v/>
      </c>
      <c r="I59" s="46"/>
      <c r="J59" s="194"/>
      <c r="K59" s="46"/>
      <c r="L59" s="260"/>
      <c r="M59" s="46"/>
      <c r="N59" s="46"/>
      <c r="O59" s="403" t="s">
        <v>192</v>
      </c>
      <c r="P59" s="403"/>
      <c r="Q59" s="403"/>
      <c r="R59" s="403"/>
      <c r="S59" s="403"/>
      <c r="T59" s="46"/>
      <c r="U59" s="46"/>
      <c r="V59" s="46"/>
      <c r="W59" s="46"/>
      <c r="X59" s="260"/>
      <c r="Y59" s="263">
        <f>IF(D59&gt;D$62,1,0)</f>
        <v>0</v>
      </c>
      <c r="Z59" s="263"/>
      <c r="AA59" s="263"/>
      <c r="AB59" s="263"/>
    </row>
    <row r="60" spans="1:28" ht="13.5" customHeight="1" x14ac:dyDescent="0.25">
      <c r="A60" s="260"/>
      <c r="B60" s="46"/>
      <c r="C60" s="91" t="s">
        <v>142</v>
      </c>
      <c r="D60" s="335">
        <f>'JPP-VL'!D59</f>
        <v>483.22258064516126</v>
      </c>
      <c r="E60" s="109"/>
      <c r="F60" s="46"/>
      <c r="G60" s="152">
        <f>'JPP-VL'!I59</f>
        <v>692.20430107526875</v>
      </c>
      <c r="H60" s="280" t="str">
        <f>IF(G60="","",IF(Y67=1,"Dépassement","Ok"))</f>
        <v>Ok</v>
      </c>
      <c r="I60" s="46"/>
      <c r="J60" s="194"/>
      <c r="K60" s="46"/>
      <c r="L60" s="260"/>
      <c r="M60" s="46"/>
      <c r="N60" s="46"/>
      <c r="O60" s="88"/>
      <c r="P60" s="88"/>
      <c r="Q60" s="46"/>
      <c r="R60" s="46"/>
      <c r="S60" s="46"/>
      <c r="T60" s="46"/>
      <c r="U60" s="46"/>
      <c r="V60" s="46"/>
      <c r="W60" s="46"/>
      <c r="X60" s="260"/>
      <c r="Y60" s="263">
        <f>IF(D60&gt;D$62,1,0)</f>
        <v>1</v>
      </c>
      <c r="Z60" s="263"/>
      <c r="AA60" s="263"/>
      <c r="AB60" s="263"/>
    </row>
    <row r="61" spans="1:28" ht="6" customHeight="1" x14ac:dyDescent="0.25">
      <c r="A61" s="260"/>
      <c r="B61" s="46"/>
      <c r="C61" s="46"/>
      <c r="D61" s="46"/>
      <c r="E61" s="46"/>
      <c r="F61" s="46"/>
      <c r="G61" s="46"/>
      <c r="H61" s="46"/>
      <c r="I61" s="46"/>
      <c r="J61" s="46"/>
      <c r="K61" s="46"/>
      <c r="L61" s="260"/>
      <c r="M61" s="46"/>
      <c r="N61" s="46"/>
      <c r="O61" s="46"/>
      <c r="P61" s="46"/>
      <c r="Q61" s="46"/>
      <c r="R61" s="46"/>
      <c r="S61" s="46"/>
      <c r="T61" s="46"/>
      <c r="U61" s="46"/>
      <c r="V61" s="46"/>
      <c r="W61" s="46"/>
      <c r="X61" s="260"/>
      <c r="Y61" s="263"/>
      <c r="Z61" s="263"/>
      <c r="AA61" s="263"/>
      <c r="AB61" s="263"/>
    </row>
    <row r="62" spans="1:28" ht="13.5" customHeight="1" x14ac:dyDescent="0.25">
      <c r="A62" s="260"/>
      <c r="B62" s="46"/>
      <c r="C62" s="391"/>
      <c r="D62" s="392"/>
      <c r="E62" s="391"/>
      <c r="F62" s="157"/>
      <c r="G62" s="157"/>
      <c r="H62" s="460" t="s">
        <v>333</v>
      </c>
      <c r="I62" s="461"/>
      <c r="J62" s="461"/>
      <c r="K62" s="462"/>
      <c r="L62" s="260"/>
      <c r="M62" s="46"/>
      <c r="N62" s="46"/>
      <c r="P62" s="375" t="s">
        <v>412</v>
      </c>
      <c r="Q62" s="46"/>
      <c r="R62" s="46"/>
      <c r="S62" s="46"/>
      <c r="T62" s="46"/>
      <c r="U62" s="46"/>
      <c r="V62" s="46"/>
      <c r="W62" s="46"/>
      <c r="X62" s="260"/>
      <c r="Y62" s="263"/>
      <c r="Z62" s="263"/>
      <c r="AA62" s="263"/>
      <c r="AB62" s="263"/>
    </row>
    <row r="63" spans="1:28" ht="13.5" customHeight="1" x14ac:dyDescent="0.25">
      <c r="A63" s="260"/>
      <c r="B63" s="46"/>
      <c r="C63" s="46"/>
      <c r="D63" s="46"/>
      <c r="E63" s="46"/>
      <c r="F63" s="157"/>
      <c r="G63" s="157"/>
      <c r="H63" s="463" t="s">
        <v>334</v>
      </c>
      <c r="I63" s="464"/>
      <c r="J63" s="464"/>
      <c r="K63" s="465"/>
      <c r="L63" s="260"/>
      <c r="M63" s="46"/>
      <c r="N63" s="46"/>
      <c r="O63" s="46"/>
      <c r="P63" s="21" t="s">
        <v>417</v>
      </c>
      <c r="Q63" s="21"/>
      <c r="R63" s="21"/>
      <c r="S63" s="21"/>
      <c r="T63" s="21"/>
      <c r="U63" s="21"/>
      <c r="V63" s="46"/>
      <c r="W63" s="46"/>
      <c r="X63" s="260"/>
      <c r="Y63" s="263"/>
      <c r="Z63" s="263"/>
      <c r="AA63" s="263"/>
      <c r="AB63" s="263"/>
    </row>
    <row r="64" spans="1:28" ht="13.5" customHeight="1" x14ac:dyDescent="0.25">
      <c r="A64" s="260"/>
      <c r="B64" s="46"/>
      <c r="C64" s="158" t="s">
        <v>94</v>
      </c>
      <c r="D64" s="158"/>
      <c r="E64" s="158"/>
      <c r="F64" s="157"/>
      <c r="G64" s="157"/>
      <c r="H64" s="157"/>
      <c r="I64" s="157"/>
      <c r="J64" s="157"/>
      <c r="K64" s="46"/>
      <c r="L64" s="260"/>
      <c r="M64" s="46"/>
      <c r="N64" s="46"/>
      <c r="O64" s="173"/>
      <c r="P64" s="173"/>
      <c r="Q64" s="173"/>
      <c r="R64" s="173" t="s">
        <v>414</v>
      </c>
      <c r="S64" s="174"/>
      <c r="T64" s="175"/>
      <c r="U64" s="173" t="s">
        <v>415</v>
      </c>
      <c r="V64" s="173"/>
      <c r="W64" s="46"/>
      <c r="X64" s="260"/>
      <c r="Y64" s="276"/>
      <c r="Z64" s="263"/>
      <c r="AA64" s="263"/>
      <c r="AB64" s="263"/>
    </row>
    <row r="65" spans="1:28" ht="13.5" customHeight="1" x14ac:dyDescent="0.25">
      <c r="A65" s="260"/>
      <c r="B65" s="46"/>
      <c r="C65" s="46"/>
      <c r="D65" s="288" t="s">
        <v>97</v>
      </c>
      <c r="F65" s="157"/>
      <c r="G65" s="157"/>
      <c r="H65" s="470" t="s">
        <v>156</v>
      </c>
      <c r="I65" s="470"/>
      <c r="J65" s="470"/>
      <c r="K65" s="46"/>
      <c r="L65" s="260"/>
      <c r="M65" s="46"/>
      <c r="N65" s="46"/>
      <c r="O65" s="173"/>
      <c r="P65" s="176" t="s">
        <v>92</v>
      </c>
      <c r="Q65" s="176"/>
      <c r="R65" s="177">
        <f>D66</f>
        <v>0</v>
      </c>
      <c r="S65" s="178" t="str">
        <f>IF(OR(R65&lt;12,R65&gt;V66),"","Ok")</f>
        <v/>
      </c>
      <c r="T65" s="179" t="str">
        <f>IF(R65=0,"",IF(S65="","! Anormal",""))</f>
        <v/>
      </c>
      <c r="U65" s="180"/>
      <c r="V65" s="173" t="s">
        <v>413</v>
      </c>
      <c r="W65" s="46"/>
      <c r="X65" s="260"/>
      <c r="Y65" s="263"/>
      <c r="Z65" s="263"/>
      <c r="AA65" s="263"/>
      <c r="AB65" s="263"/>
    </row>
    <row r="66" spans="1:28" ht="13.5" customHeight="1" x14ac:dyDescent="0.25">
      <c r="A66" s="260"/>
      <c r="B66" s="46"/>
      <c r="C66" s="91" t="s">
        <v>150</v>
      </c>
      <c r="D66" s="138">
        <f>IF(I13=0,0,H47*1000/I13)</f>
        <v>0</v>
      </c>
      <c r="E66" s="399" t="str">
        <f>IF(D66=0,"",IF(Y66=1,"Insuffisant","Ok"))</f>
        <v/>
      </c>
      <c r="F66" s="399"/>
      <c r="G66" s="287"/>
      <c r="H66" s="470"/>
      <c r="I66" s="470"/>
      <c r="J66" s="470"/>
      <c r="K66" s="46"/>
      <c r="L66" s="260"/>
      <c r="M66" s="46"/>
      <c r="N66" s="46"/>
      <c r="O66" s="181"/>
      <c r="P66" s="176" t="s">
        <v>142</v>
      </c>
      <c r="Q66" s="176"/>
      <c r="R66" s="182">
        <f>D67</f>
        <v>17.189700865826875</v>
      </c>
      <c r="S66" s="178" t="str">
        <f>IF(OR(R66&lt;12,R66&gt;V66),"","Ok")</f>
        <v>Ok</v>
      </c>
      <c r="T66" s="179" t="str">
        <f t="shared" ref="T66:T67" si="5">IF(R66=0,"",IF(S66="","! Anormal",""))</f>
        <v/>
      </c>
      <c r="U66" s="180"/>
      <c r="V66" s="373">
        <v>18</v>
      </c>
      <c r="W66" s="46"/>
      <c r="X66" s="260"/>
      <c r="Y66" s="263">
        <f>IF(D66&lt;D$69,1,0)</f>
        <v>1</v>
      </c>
      <c r="Z66" s="263"/>
      <c r="AA66" s="263"/>
      <c r="AB66" s="263"/>
    </row>
    <row r="67" spans="1:28" ht="13.5" customHeight="1" x14ac:dyDescent="0.25">
      <c r="A67" s="260"/>
      <c r="B67" s="46"/>
      <c r="C67" s="91" t="s">
        <v>142</v>
      </c>
      <c r="D67" s="138">
        <f>'JPP-VL'!N59</f>
        <v>17.189700865826875</v>
      </c>
      <c r="E67" s="399" t="str">
        <f>IF(D67=0,"",IF(Y67=1,"Insuffisant","Ok"))</f>
        <v>Ok</v>
      </c>
      <c r="F67" s="399"/>
      <c r="G67" s="287"/>
      <c r="H67" s="470"/>
      <c r="I67" s="470"/>
      <c r="J67" s="470"/>
      <c r="K67" s="46"/>
      <c r="L67" s="260"/>
      <c r="M67" s="46"/>
      <c r="N67" s="46"/>
      <c r="O67" s="181"/>
      <c r="P67" s="169" t="s">
        <v>231</v>
      </c>
      <c r="Q67" s="176"/>
      <c r="R67" s="177">
        <f>IF(I14=0,0,(H47-'JPP-VL'!J52)*1000/I14)</f>
        <v>0</v>
      </c>
      <c r="S67" s="178" t="str">
        <f>IF(OR(R67&lt;12,R67&gt;V67),"","Ok")</f>
        <v/>
      </c>
      <c r="T67" s="179" t="str">
        <f t="shared" si="5"/>
        <v/>
      </c>
      <c r="U67" s="180"/>
      <c r="V67" s="373">
        <v>17</v>
      </c>
      <c r="W67" s="46"/>
      <c r="X67" s="260"/>
      <c r="Y67" s="263">
        <f>IF(D67&lt;D$69,1,0)</f>
        <v>0</v>
      </c>
      <c r="Z67" s="263"/>
      <c r="AA67" s="263"/>
      <c r="AB67" s="263"/>
    </row>
    <row r="68" spans="1:28" ht="13.5" customHeight="1" x14ac:dyDescent="0.25">
      <c r="A68" s="260"/>
      <c r="B68" s="46"/>
      <c r="C68" s="46"/>
      <c r="D68" s="46"/>
      <c r="E68" s="46"/>
      <c r="F68" s="46"/>
      <c r="G68" s="46"/>
      <c r="H68" s="46"/>
      <c r="I68" s="46"/>
      <c r="J68" s="46"/>
      <c r="K68" s="46"/>
      <c r="L68" s="260"/>
      <c r="M68" s="46"/>
      <c r="N68" s="46"/>
      <c r="O68" s="181"/>
      <c r="P68" s="181"/>
      <c r="Q68" s="181"/>
      <c r="R68" s="181"/>
      <c r="S68" s="181"/>
      <c r="T68" s="181"/>
      <c r="U68" s="181"/>
      <c r="V68" s="181"/>
      <c r="W68" s="46"/>
      <c r="X68" s="260"/>
      <c r="Y68" s="263"/>
      <c r="Z68" s="263"/>
      <c r="AA68" s="263"/>
      <c r="AB68" s="263"/>
    </row>
    <row r="69" spans="1:28" ht="13.5" customHeight="1" x14ac:dyDescent="0.25">
      <c r="A69" s="260"/>
      <c r="B69" s="46"/>
      <c r="C69" s="99" t="s">
        <v>95</v>
      </c>
      <c r="D69" s="100">
        <v>11.99</v>
      </c>
      <c r="E69" s="98" t="s">
        <v>118</v>
      </c>
      <c r="F69" s="99"/>
      <c r="G69" s="99"/>
      <c r="I69" s="46"/>
      <c r="J69" s="46"/>
      <c r="K69" s="46"/>
      <c r="L69" s="260"/>
      <c r="M69" s="46"/>
      <c r="N69" s="46"/>
      <c r="O69" s="46"/>
      <c r="P69" s="46"/>
      <c r="Q69" s="46"/>
      <c r="R69" s="46"/>
      <c r="S69" s="46"/>
      <c r="T69" s="46"/>
      <c r="U69" s="46"/>
      <c r="V69" s="46"/>
      <c r="W69" s="46"/>
      <c r="X69" s="260"/>
      <c r="Y69" s="263"/>
      <c r="Z69" s="263"/>
      <c r="AA69" s="263"/>
      <c r="AB69" s="263"/>
    </row>
    <row r="70" spans="1:28" ht="13.5" customHeight="1" x14ac:dyDescent="0.25">
      <c r="A70" s="260"/>
      <c r="B70" s="46"/>
      <c r="C70" s="46"/>
      <c r="D70" s="46"/>
      <c r="E70" s="46"/>
      <c r="F70" s="46"/>
      <c r="G70" s="46"/>
      <c r="H70" s="46"/>
      <c r="I70" s="46"/>
      <c r="J70" s="46"/>
      <c r="K70" s="46"/>
      <c r="L70" s="260"/>
      <c r="M70" s="46"/>
      <c r="N70" s="46"/>
      <c r="O70" s="46"/>
      <c r="P70" s="46"/>
      <c r="Q70" s="46"/>
      <c r="R70" s="46"/>
      <c r="S70" s="46"/>
      <c r="T70" s="46"/>
      <c r="U70" s="46"/>
      <c r="V70" s="46"/>
      <c r="W70" s="46"/>
      <c r="X70" s="260"/>
      <c r="Y70" s="263"/>
      <c r="Z70" s="263"/>
      <c r="AA70" s="263"/>
      <c r="AB70" s="263"/>
    </row>
    <row r="71" spans="1:28" ht="18" x14ac:dyDescent="0.25">
      <c r="A71" s="260"/>
      <c r="B71" s="277" t="s">
        <v>100</v>
      </c>
      <c r="C71" s="260"/>
      <c r="D71" s="260"/>
      <c r="E71" s="260"/>
      <c r="F71" s="260"/>
      <c r="G71" s="260"/>
      <c r="H71" s="260"/>
      <c r="I71" s="480">
        <v>43466</v>
      </c>
      <c r="J71" s="480"/>
      <c r="K71" s="260"/>
      <c r="L71" s="260"/>
      <c r="M71" s="260"/>
      <c r="N71" s="260"/>
      <c r="O71" s="260"/>
      <c r="P71" s="260"/>
      <c r="Q71" s="260"/>
      <c r="R71" s="260"/>
      <c r="S71" s="260"/>
      <c r="T71" s="260"/>
      <c r="U71" s="260"/>
      <c r="V71" s="260"/>
      <c r="W71" s="260"/>
      <c r="X71" s="260"/>
      <c r="Y71" s="260"/>
      <c r="Z71" s="260"/>
      <c r="AA71" s="260"/>
      <c r="AB71" s="260"/>
    </row>
    <row r="72" spans="1:28" ht="4.5" customHeight="1" x14ac:dyDescent="0.25">
      <c r="A72" s="260"/>
      <c r="B72" s="337"/>
      <c r="C72" s="337"/>
      <c r="D72" s="337"/>
      <c r="E72" s="337"/>
      <c r="F72" s="337"/>
      <c r="G72" s="337"/>
      <c r="H72" s="337"/>
      <c r="I72" s="337"/>
      <c r="J72" s="337"/>
      <c r="K72" s="337"/>
      <c r="L72" s="260"/>
    </row>
    <row r="73" spans="1:28" x14ac:dyDescent="0.25">
      <c r="A73" s="260"/>
      <c r="B73" s="160" t="s">
        <v>221</v>
      </c>
      <c r="C73" s="160"/>
      <c r="D73" s="160"/>
      <c r="E73" s="160"/>
      <c r="F73" s="160"/>
      <c r="G73" s="160"/>
      <c r="H73" s="160"/>
      <c r="I73" s="160"/>
      <c r="J73" s="160"/>
      <c r="K73" s="160"/>
      <c r="L73" s="260"/>
      <c r="M73" s="378" t="s">
        <v>419</v>
      </c>
      <c r="N73" s="378"/>
      <c r="O73" s="377"/>
      <c r="P73" s="377"/>
      <c r="Q73" s="377"/>
      <c r="R73" s="377"/>
      <c r="S73" s="377"/>
      <c r="T73" s="377"/>
      <c r="U73" s="377"/>
      <c r="V73" s="377"/>
      <c r="W73" s="377"/>
    </row>
    <row r="74" spans="1:28" x14ac:dyDescent="0.25">
      <c r="A74" s="260"/>
      <c r="B74" s="457" t="s">
        <v>300</v>
      </c>
      <c r="C74" s="477"/>
      <c r="D74" s="477"/>
      <c r="E74" s="477"/>
      <c r="F74" s="477"/>
      <c r="G74" s="477"/>
      <c r="H74" s="477"/>
      <c r="I74" s="477"/>
      <c r="J74" s="299"/>
      <c r="K74" s="46"/>
      <c r="L74" s="260"/>
      <c r="M74" s="377"/>
      <c r="N74" s="377"/>
      <c r="O74" s="377"/>
      <c r="P74" s="377"/>
      <c r="Q74" s="377"/>
      <c r="R74" s="377"/>
      <c r="S74" s="377"/>
      <c r="T74" s="377"/>
      <c r="U74" s="377"/>
      <c r="V74" s="377"/>
      <c r="W74" s="377"/>
    </row>
    <row r="75" spans="1:28" x14ac:dyDescent="0.25">
      <c r="A75" s="260"/>
      <c r="B75" s="477"/>
      <c r="C75" s="477"/>
      <c r="D75" s="477"/>
      <c r="E75" s="477"/>
      <c r="F75" s="477"/>
      <c r="G75" s="477"/>
      <c r="H75" s="477"/>
      <c r="I75" s="477"/>
      <c r="J75" s="299"/>
      <c r="K75" s="46"/>
      <c r="L75" s="260"/>
      <c r="M75" s="377"/>
      <c r="N75" s="377"/>
      <c r="O75" s="377"/>
      <c r="P75" s="377"/>
      <c r="Q75" s="377"/>
      <c r="R75" s="377"/>
      <c r="S75" s="377"/>
      <c r="T75" s="377"/>
      <c r="U75" s="377"/>
      <c r="V75" s="377"/>
      <c r="W75" s="377"/>
    </row>
    <row r="76" spans="1:28" x14ac:dyDescent="0.25">
      <c r="A76" s="260"/>
      <c r="B76" s="477"/>
      <c r="C76" s="477"/>
      <c r="D76" s="477"/>
      <c r="E76" s="477"/>
      <c r="F76" s="477"/>
      <c r="G76" s="477"/>
      <c r="H76" s="477"/>
      <c r="I76" s="477"/>
      <c r="J76" s="299"/>
      <c r="K76" s="46"/>
      <c r="L76" s="260"/>
      <c r="M76" s="377"/>
      <c r="N76" s="377"/>
      <c r="O76" s="377"/>
      <c r="P76" s="377"/>
      <c r="Q76" s="377"/>
      <c r="R76" s="377"/>
      <c r="S76" s="377"/>
      <c r="T76" s="377"/>
      <c r="U76" s="377"/>
      <c r="V76" s="377"/>
      <c r="W76" s="377"/>
    </row>
    <row r="77" spans="1:28" x14ac:dyDescent="0.25">
      <c r="A77" s="260"/>
      <c r="B77" s="477"/>
      <c r="C77" s="477"/>
      <c r="D77" s="477"/>
      <c r="E77" s="477"/>
      <c r="F77" s="477"/>
      <c r="G77" s="477"/>
      <c r="H77" s="477"/>
      <c r="I77" s="477"/>
      <c r="J77" s="299"/>
      <c r="K77" s="46"/>
      <c r="L77" s="260"/>
      <c r="M77" s="377"/>
      <c r="N77" s="377"/>
      <c r="O77" s="377"/>
      <c r="P77" s="377"/>
      <c r="Q77" s="377"/>
      <c r="R77" s="377"/>
      <c r="S77" s="377"/>
      <c r="T77" s="377"/>
      <c r="U77" s="377"/>
      <c r="V77" s="377"/>
      <c r="W77" s="377"/>
    </row>
    <row r="78" spans="1:28" ht="10.5" customHeight="1" x14ac:dyDescent="0.25">
      <c r="A78" s="260"/>
      <c r="B78" s="477"/>
      <c r="C78" s="477"/>
      <c r="D78" s="477"/>
      <c r="E78" s="477"/>
      <c r="F78" s="477"/>
      <c r="G78" s="477"/>
      <c r="H78" s="477"/>
      <c r="I78" s="477"/>
      <c r="J78" s="299"/>
      <c r="K78" s="46"/>
      <c r="L78" s="260"/>
      <c r="M78" s="377"/>
      <c r="N78" s="377"/>
      <c r="O78" s="377"/>
      <c r="P78" s="377"/>
      <c r="Q78" s="377"/>
      <c r="R78" s="377"/>
      <c r="S78" s="377"/>
      <c r="T78" s="377"/>
      <c r="U78" s="377"/>
      <c r="V78" s="377"/>
      <c r="W78" s="377"/>
    </row>
    <row r="79" spans="1:28" ht="15" customHeight="1" x14ac:dyDescent="0.25">
      <c r="A79" s="260"/>
      <c r="B79" s="475" t="s">
        <v>301</v>
      </c>
      <c r="C79" s="475"/>
      <c r="D79" s="475"/>
      <c r="E79" s="475"/>
      <c r="F79" s="475"/>
      <c r="G79" s="475"/>
      <c r="H79" s="475"/>
      <c r="I79" s="475"/>
      <c r="J79" s="475"/>
      <c r="K79" s="475"/>
      <c r="L79" s="260"/>
      <c r="M79" s="377"/>
      <c r="N79" s="377"/>
      <c r="O79" s="377"/>
      <c r="P79" s="377"/>
      <c r="Q79" s="377"/>
      <c r="R79" s="377"/>
      <c r="S79" s="377"/>
      <c r="T79" s="377"/>
      <c r="U79" s="377"/>
      <c r="V79" s="377"/>
      <c r="W79" s="377"/>
    </row>
    <row r="80" spans="1:28" x14ac:dyDescent="0.25">
      <c r="A80" s="260"/>
      <c r="B80" s="475"/>
      <c r="C80" s="475"/>
      <c r="D80" s="475"/>
      <c r="E80" s="475"/>
      <c r="F80" s="475"/>
      <c r="G80" s="475"/>
      <c r="H80" s="475"/>
      <c r="I80" s="475"/>
      <c r="J80" s="475"/>
      <c r="K80" s="475"/>
      <c r="L80" s="260"/>
      <c r="M80" s="377"/>
      <c r="N80" s="377"/>
      <c r="O80" s="377"/>
      <c r="P80" s="377"/>
      <c r="Q80" s="377"/>
      <c r="R80" s="377"/>
      <c r="S80" s="377"/>
      <c r="T80" s="377"/>
      <c r="U80" s="377"/>
      <c r="V80" s="377"/>
      <c r="W80" s="377"/>
    </row>
    <row r="81" spans="1:23" x14ac:dyDescent="0.25">
      <c r="A81" s="260"/>
      <c r="B81" s="475"/>
      <c r="C81" s="475"/>
      <c r="D81" s="475"/>
      <c r="E81" s="475"/>
      <c r="F81" s="475"/>
      <c r="G81" s="475"/>
      <c r="H81" s="475"/>
      <c r="I81" s="475"/>
      <c r="J81" s="475"/>
      <c r="K81" s="475"/>
      <c r="L81" s="260"/>
      <c r="M81" s="377"/>
      <c r="N81" s="377"/>
      <c r="O81" s="377"/>
      <c r="P81" s="377"/>
      <c r="Q81" s="377"/>
      <c r="R81" s="377"/>
      <c r="S81" s="377"/>
      <c r="T81" s="377"/>
      <c r="U81" s="377"/>
      <c r="V81" s="377"/>
      <c r="W81" s="377"/>
    </row>
    <row r="82" spans="1:23" x14ac:dyDescent="0.25">
      <c r="A82" s="260"/>
      <c r="B82" s="475"/>
      <c r="C82" s="475"/>
      <c r="D82" s="475"/>
      <c r="E82" s="475"/>
      <c r="F82" s="475"/>
      <c r="G82" s="475"/>
      <c r="H82" s="475"/>
      <c r="I82" s="475"/>
      <c r="J82" s="475"/>
      <c r="K82" s="475"/>
      <c r="L82" s="260"/>
      <c r="M82" s="377"/>
      <c r="N82" s="377"/>
      <c r="O82" s="377"/>
      <c r="P82" s="377"/>
      <c r="Q82" s="377"/>
      <c r="R82" s="377"/>
      <c r="S82" s="377"/>
      <c r="T82" s="377"/>
      <c r="U82" s="377"/>
      <c r="V82" s="377"/>
      <c r="W82" s="377"/>
    </row>
    <row r="83" spans="1:23" ht="8.25" customHeight="1" x14ac:dyDescent="0.25">
      <c r="A83" s="260"/>
      <c r="B83" s="46"/>
      <c r="C83" s="46"/>
      <c r="D83" s="46"/>
      <c r="E83" s="46"/>
      <c r="F83" s="46"/>
      <c r="G83" s="46"/>
      <c r="H83" s="46"/>
      <c r="I83" s="46"/>
      <c r="J83" s="46"/>
      <c r="K83" s="46"/>
      <c r="L83" s="260"/>
      <c r="M83" s="377"/>
      <c r="N83" s="377"/>
      <c r="O83" s="377"/>
      <c r="P83" s="377"/>
      <c r="Q83" s="377"/>
      <c r="R83" s="377"/>
      <c r="S83" s="377"/>
      <c r="T83" s="377"/>
      <c r="U83" s="377"/>
      <c r="V83" s="377"/>
      <c r="W83" s="377"/>
    </row>
    <row r="84" spans="1:23" x14ac:dyDescent="0.25">
      <c r="A84" s="260"/>
      <c r="B84" s="475" t="s">
        <v>318</v>
      </c>
      <c r="C84" s="475"/>
      <c r="D84" s="475"/>
      <c r="E84" s="475"/>
      <c r="F84" s="475"/>
      <c r="G84" s="475"/>
      <c r="H84" s="475"/>
      <c r="I84" s="475"/>
      <c r="J84" s="475"/>
      <c r="K84" s="475"/>
      <c r="L84" s="260"/>
      <c r="M84" s="377"/>
      <c r="N84" s="377"/>
      <c r="O84" s="377"/>
      <c r="P84" s="377"/>
      <c r="Q84" s="377"/>
      <c r="R84" s="377"/>
      <c r="S84" s="377"/>
      <c r="T84" s="377"/>
      <c r="U84" s="377"/>
      <c r="V84" s="377"/>
      <c r="W84" s="377"/>
    </row>
    <row r="85" spans="1:23" x14ac:dyDescent="0.25">
      <c r="A85" s="260"/>
      <c r="B85" s="475"/>
      <c r="C85" s="475"/>
      <c r="D85" s="475"/>
      <c r="E85" s="475"/>
      <c r="F85" s="475"/>
      <c r="G85" s="475"/>
      <c r="H85" s="475"/>
      <c r="I85" s="475"/>
      <c r="J85" s="475"/>
      <c r="K85" s="475"/>
      <c r="L85" s="260"/>
      <c r="M85" s="377"/>
      <c r="N85" s="377"/>
      <c r="O85" s="377"/>
      <c r="P85" s="377"/>
      <c r="Q85" s="377"/>
      <c r="R85" s="377"/>
      <c r="S85" s="377"/>
      <c r="T85" s="377"/>
      <c r="U85" s="377"/>
      <c r="V85" s="377"/>
      <c r="W85" s="377"/>
    </row>
    <row r="86" spans="1:23" x14ac:dyDescent="0.25">
      <c r="A86" s="260"/>
      <c r="B86" s="475"/>
      <c r="C86" s="475"/>
      <c r="D86" s="475"/>
      <c r="E86" s="475"/>
      <c r="F86" s="475"/>
      <c r="G86" s="475"/>
      <c r="H86" s="475"/>
      <c r="I86" s="475"/>
      <c r="J86" s="475"/>
      <c r="K86" s="475"/>
      <c r="L86" s="260"/>
      <c r="M86" s="377"/>
      <c r="N86" s="377"/>
      <c r="O86" s="377"/>
      <c r="P86" s="377"/>
      <c r="Q86" s="377"/>
      <c r="R86" s="377"/>
      <c r="S86" s="377"/>
      <c r="T86" s="377"/>
      <c r="U86" s="377"/>
      <c r="V86" s="377"/>
      <c r="W86" s="377"/>
    </row>
    <row r="87" spans="1:23" x14ac:dyDescent="0.25">
      <c r="A87" s="260"/>
      <c r="B87" s="475"/>
      <c r="C87" s="475"/>
      <c r="D87" s="475"/>
      <c r="E87" s="475"/>
      <c r="F87" s="475"/>
      <c r="G87" s="475"/>
      <c r="H87" s="475"/>
      <c r="I87" s="475"/>
      <c r="J87" s="475"/>
      <c r="K87" s="475"/>
      <c r="L87" s="260"/>
      <c r="M87" s="377"/>
      <c r="N87" s="377"/>
      <c r="O87" s="377"/>
      <c r="P87" s="377"/>
      <c r="Q87" s="377"/>
      <c r="R87" s="377"/>
      <c r="S87" s="377"/>
      <c r="T87" s="377"/>
      <c r="U87" s="377"/>
      <c r="V87" s="377"/>
      <c r="W87" s="377"/>
    </row>
    <row r="88" spans="1:23" x14ac:dyDescent="0.25">
      <c r="A88" s="260"/>
      <c r="B88" s="46"/>
      <c r="C88" s="46"/>
      <c r="D88" s="46"/>
      <c r="E88" s="46"/>
      <c r="F88" s="46"/>
      <c r="G88" s="46"/>
      <c r="H88" s="46"/>
      <c r="I88" s="46"/>
      <c r="J88" s="46"/>
      <c r="K88" s="46"/>
      <c r="L88" s="260"/>
      <c r="M88" s="377"/>
      <c r="N88" s="377"/>
      <c r="O88" s="377"/>
      <c r="P88" s="377"/>
      <c r="Q88" s="377"/>
      <c r="R88" s="377"/>
      <c r="S88" s="377"/>
      <c r="T88" s="377"/>
      <c r="U88" s="377"/>
      <c r="V88" s="377"/>
      <c r="W88" s="377"/>
    </row>
    <row r="89" spans="1:23" x14ac:dyDescent="0.25">
      <c r="A89" s="260"/>
      <c r="B89" s="209" t="s">
        <v>317</v>
      </c>
      <c r="C89" s="209"/>
      <c r="D89" s="209"/>
      <c r="E89" s="209"/>
      <c r="F89" s="209"/>
      <c r="G89" s="209"/>
      <c r="H89" s="209"/>
      <c r="I89" s="46"/>
      <c r="J89" s="46"/>
      <c r="K89" s="46"/>
      <c r="L89" s="260"/>
      <c r="M89" s="377"/>
      <c r="N89" s="377"/>
      <c r="O89" s="377"/>
      <c r="P89" s="377"/>
      <c r="Q89" s="377"/>
      <c r="R89" s="377"/>
      <c r="S89" s="377"/>
      <c r="T89" s="377"/>
      <c r="U89" s="377"/>
      <c r="V89" s="377"/>
      <c r="W89" s="377"/>
    </row>
    <row r="90" spans="1:23" ht="19.5" customHeight="1" x14ac:dyDescent="0.25">
      <c r="A90" s="260"/>
      <c r="B90" s="46"/>
      <c r="C90" s="46"/>
      <c r="D90" s="46"/>
      <c r="E90" s="300" t="s">
        <v>319</v>
      </c>
      <c r="F90" s="46"/>
      <c r="G90" s="46"/>
      <c r="H90" s="46"/>
      <c r="I90" s="46"/>
      <c r="J90" s="46"/>
      <c r="K90" s="46"/>
      <c r="L90" s="260"/>
      <c r="M90" s="377"/>
      <c r="N90" s="377"/>
      <c r="O90" s="377"/>
      <c r="P90" s="377"/>
      <c r="Q90" s="377"/>
      <c r="R90" s="377"/>
      <c r="S90" s="377"/>
      <c r="T90" s="377"/>
      <c r="U90" s="377"/>
      <c r="V90" s="377"/>
      <c r="W90" s="377"/>
    </row>
    <row r="91" spans="1:23" x14ac:dyDescent="0.25">
      <c r="A91" s="260"/>
      <c r="B91" s="46"/>
      <c r="C91" s="46"/>
      <c r="D91" s="164" t="s">
        <v>264</v>
      </c>
      <c r="E91" s="144" t="s">
        <v>171</v>
      </c>
      <c r="F91" s="144" t="s">
        <v>147</v>
      </c>
      <c r="G91" s="211" t="s">
        <v>266</v>
      </c>
      <c r="H91" s="144" t="s">
        <v>171</v>
      </c>
      <c r="I91" s="145" t="s">
        <v>177</v>
      </c>
      <c r="J91" s="185"/>
      <c r="K91" s="144" t="s">
        <v>262</v>
      </c>
      <c r="L91" s="260"/>
    </row>
    <row r="92" spans="1:23" x14ac:dyDescent="0.25">
      <c r="A92" s="260"/>
      <c r="B92" s="46"/>
      <c r="C92" s="46"/>
      <c r="D92" s="212" t="s">
        <v>273</v>
      </c>
      <c r="E92" s="136" t="s">
        <v>172</v>
      </c>
      <c r="F92" s="136"/>
      <c r="G92" s="146" t="s">
        <v>265</v>
      </c>
      <c r="H92" s="136" t="s">
        <v>173</v>
      </c>
      <c r="I92" s="136" t="s">
        <v>176</v>
      </c>
      <c r="J92" s="185"/>
      <c r="K92" s="136" t="s">
        <v>263</v>
      </c>
      <c r="L92" s="260"/>
    </row>
    <row r="93" spans="1:23" x14ac:dyDescent="0.25">
      <c r="A93" s="260"/>
      <c r="B93" s="46"/>
      <c r="C93" s="200" t="s">
        <v>302</v>
      </c>
      <c r="D93" s="91" t="s">
        <v>261</v>
      </c>
      <c r="E93" s="291">
        <v>105</v>
      </c>
      <c r="F93" s="292"/>
      <c r="G93" s="147"/>
      <c r="H93" s="147">
        <v>0</v>
      </c>
      <c r="I93" s="148">
        <f>E93+F93+G93-H93</f>
        <v>105</v>
      </c>
      <c r="J93" s="185"/>
      <c r="K93" s="293"/>
      <c r="L93" s="260"/>
    </row>
    <row r="94" spans="1:23" x14ac:dyDescent="0.25">
      <c r="A94" s="260"/>
      <c r="B94" s="46"/>
      <c r="C94" s="46"/>
      <c r="D94" s="137" t="s">
        <v>267</v>
      </c>
      <c r="E94" s="292"/>
      <c r="F94" s="294">
        <v>120</v>
      </c>
      <c r="G94" s="147"/>
      <c r="H94" s="147">
        <v>120</v>
      </c>
      <c r="I94" s="148">
        <f>E94+F94+G94-H94</f>
        <v>0</v>
      </c>
      <c r="J94" s="185"/>
      <c r="K94" s="295">
        <f>H94+H93</f>
        <v>120</v>
      </c>
      <c r="L94" s="260"/>
    </row>
    <row r="95" spans="1:23" ht="4.5" customHeight="1" x14ac:dyDescent="0.25">
      <c r="A95" s="260"/>
      <c r="B95" s="46"/>
      <c r="C95" s="46"/>
      <c r="D95" s="46"/>
      <c r="E95" s="46"/>
      <c r="F95" s="46"/>
      <c r="G95" s="46"/>
      <c r="H95" s="46"/>
      <c r="I95" s="46"/>
      <c r="J95" s="46"/>
      <c r="K95" s="46"/>
      <c r="L95" s="260"/>
    </row>
    <row r="96" spans="1:23" x14ac:dyDescent="0.25">
      <c r="A96" s="260"/>
      <c r="B96" s="46"/>
      <c r="C96" s="50" t="s">
        <v>303</v>
      </c>
      <c r="D96" s="46"/>
      <c r="E96" s="46"/>
      <c r="F96" s="46"/>
      <c r="G96" s="46"/>
      <c r="H96" s="46"/>
      <c r="I96" s="46"/>
      <c r="J96" s="46"/>
      <c r="K96" s="46"/>
      <c r="L96" s="260"/>
    </row>
    <row r="97" spans="1:12" x14ac:dyDescent="0.25">
      <c r="A97" s="260"/>
      <c r="B97" s="46"/>
      <c r="C97" s="50" t="s">
        <v>304</v>
      </c>
      <c r="D97" s="46"/>
      <c r="E97" s="46"/>
      <c r="F97" s="46"/>
      <c r="G97" s="46"/>
      <c r="H97" s="46"/>
      <c r="I97" s="46"/>
      <c r="J97" s="46"/>
      <c r="K97" s="46"/>
      <c r="L97" s="260"/>
    </row>
    <row r="98" spans="1:12" x14ac:dyDescent="0.25">
      <c r="A98" s="260"/>
      <c r="B98" s="46"/>
      <c r="C98" s="46"/>
      <c r="D98" s="46"/>
      <c r="E98" s="46"/>
      <c r="F98" s="46"/>
      <c r="G98" s="46"/>
      <c r="H98" s="46"/>
      <c r="I98" s="46"/>
      <c r="J98" s="46"/>
      <c r="K98" s="46"/>
      <c r="L98" s="260"/>
    </row>
    <row r="99" spans="1:12" x14ac:dyDescent="0.25">
      <c r="A99" s="260"/>
      <c r="B99" s="46"/>
      <c r="C99" s="46"/>
      <c r="D99" s="164" t="s">
        <v>264</v>
      </c>
      <c r="E99" s="144" t="s">
        <v>171</v>
      </c>
      <c r="F99" s="144" t="s">
        <v>147</v>
      </c>
      <c r="G99" s="211" t="s">
        <v>266</v>
      </c>
      <c r="H99" s="144" t="s">
        <v>171</v>
      </c>
      <c r="I99" s="145" t="s">
        <v>177</v>
      </c>
      <c r="J99" s="185"/>
      <c r="K99" s="144" t="s">
        <v>262</v>
      </c>
      <c r="L99" s="260"/>
    </row>
    <row r="100" spans="1:12" x14ac:dyDescent="0.25">
      <c r="A100" s="260"/>
      <c r="B100" s="46"/>
      <c r="C100" s="46"/>
      <c r="D100" s="212" t="s">
        <v>273</v>
      </c>
      <c r="E100" s="136" t="s">
        <v>172</v>
      </c>
      <c r="F100" s="136"/>
      <c r="G100" s="146" t="s">
        <v>265</v>
      </c>
      <c r="H100" s="136" t="s">
        <v>173</v>
      </c>
      <c r="I100" s="136" t="s">
        <v>176</v>
      </c>
      <c r="J100" s="185"/>
      <c r="K100" s="136" t="s">
        <v>263</v>
      </c>
      <c r="L100" s="260"/>
    </row>
    <row r="101" spans="1:12" x14ac:dyDescent="0.25">
      <c r="A101" s="260"/>
      <c r="B101" s="46"/>
      <c r="C101" s="200" t="s">
        <v>305</v>
      </c>
      <c r="D101" s="91" t="s">
        <v>261</v>
      </c>
      <c r="E101" s="291">
        <v>1250</v>
      </c>
      <c r="F101" s="292"/>
      <c r="G101" s="147"/>
      <c r="H101" s="147">
        <v>0</v>
      </c>
      <c r="I101" s="148">
        <f>E101+F101+G101-H101</f>
        <v>1250</v>
      </c>
      <c r="J101" s="185"/>
      <c r="K101" s="293"/>
      <c r="L101" s="260"/>
    </row>
    <row r="102" spans="1:12" x14ac:dyDescent="0.25">
      <c r="A102" s="260"/>
      <c r="B102" s="46"/>
      <c r="C102" s="46"/>
      <c r="D102" s="137" t="s">
        <v>267</v>
      </c>
      <c r="E102" s="292"/>
      <c r="F102" s="294">
        <v>1400</v>
      </c>
      <c r="G102" s="147"/>
      <c r="H102" s="147">
        <v>1340</v>
      </c>
      <c r="I102" s="148">
        <f>E102+F102+G102-H102</f>
        <v>60</v>
      </c>
      <c r="J102" s="185"/>
      <c r="K102" s="295">
        <f>H102+H101</f>
        <v>1340</v>
      </c>
      <c r="L102" s="260"/>
    </row>
    <row r="103" spans="1:12" ht="4.5" customHeight="1" x14ac:dyDescent="0.25">
      <c r="A103" s="260"/>
      <c r="B103" s="46"/>
      <c r="C103" s="46"/>
      <c r="D103" s="46"/>
      <c r="E103" s="46"/>
      <c r="F103" s="46"/>
      <c r="G103" s="46"/>
      <c r="H103" s="46"/>
      <c r="I103" s="46"/>
      <c r="J103" s="46"/>
      <c r="K103" s="46"/>
      <c r="L103" s="260"/>
    </row>
    <row r="104" spans="1:12" x14ac:dyDescent="0.25">
      <c r="A104" s="260"/>
      <c r="B104" s="46"/>
      <c r="C104" s="50" t="s">
        <v>324</v>
      </c>
      <c r="D104" s="46"/>
      <c r="E104" s="46"/>
      <c r="F104" s="46"/>
      <c r="G104" s="46"/>
      <c r="H104" s="46"/>
      <c r="I104" s="46"/>
      <c r="J104" s="46"/>
      <c r="K104" s="46"/>
      <c r="L104" s="260"/>
    </row>
    <row r="105" spans="1:12" x14ac:dyDescent="0.25">
      <c r="A105" s="260"/>
      <c r="B105" s="46"/>
      <c r="C105" s="50"/>
      <c r="D105" s="46"/>
      <c r="E105" s="46"/>
      <c r="F105" s="46"/>
      <c r="G105" s="46"/>
      <c r="H105" s="46"/>
      <c r="I105" s="46"/>
      <c r="J105" s="46"/>
      <c r="K105" s="46"/>
      <c r="L105" s="260"/>
    </row>
    <row r="106" spans="1:12" x14ac:dyDescent="0.25">
      <c r="A106" s="260"/>
      <c r="B106" s="46"/>
      <c r="C106" s="46"/>
      <c r="D106" s="164" t="s">
        <v>264</v>
      </c>
      <c r="E106" s="144" t="s">
        <v>171</v>
      </c>
      <c r="F106" s="144" t="s">
        <v>147</v>
      </c>
      <c r="G106" s="211" t="s">
        <v>266</v>
      </c>
      <c r="H106" s="144" t="s">
        <v>171</v>
      </c>
      <c r="I106" s="145" t="s">
        <v>177</v>
      </c>
      <c r="J106" s="185"/>
      <c r="K106" s="144" t="s">
        <v>262</v>
      </c>
      <c r="L106" s="260"/>
    </row>
    <row r="107" spans="1:12" x14ac:dyDescent="0.25">
      <c r="A107" s="260"/>
      <c r="B107" s="46"/>
      <c r="C107" s="46"/>
      <c r="D107" s="212" t="s">
        <v>273</v>
      </c>
      <c r="E107" s="136" t="s">
        <v>172</v>
      </c>
      <c r="F107" s="136"/>
      <c r="G107" s="146" t="s">
        <v>265</v>
      </c>
      <c r="H107" s="136" t="s">
        <v>173</v>
      </c>
      <c r="I107" s="136" t="s">
        <v>176</v>
      </c>
      <c r="J107" s="185"/>
      <c r="K107" s="136" t="s">
        <v>263</v>
      </c>
      <c r="L107" s="260"/>
    </row>
    <row r="108" spans="1:12" x14ac:dyDescent="0.25">
      <c r="A108" s="260"/>
      <c r="B108" s="46"/>
      <c r="C108" s="200" t="s">
        <v>305</v>
      </c>
      <c r="D108" s="91" t="s">
        <v>261</v>
      </c>
      <c r="E108" s="291">
        <v>1460</v>
      </c>
      <c r="F108" s="292"/>
      <c r="G108" s="147"/>
      <c r="H108" s="147">
        <v>150</v>
      </c>
      <c r="I108" s="148">
        <f>E108+F108+G108-H108</f>
        <v>1310</v>
      </c>
      <c r="J108" s="185"/>
      <c r="K108" s="293"/>
      <c r="L108" s="260"/>
    </row>
    <row r="109" spans="1:12" x14ac:dyDescent="0.25">
      <c r="A109" s="260"/>
      <c r="B109" s="46"/>
      <c r="C109" s="46"/>
      <c r="D109" s="137" t="s">
        <v>267</v>
      </c>
      <c r="E109" s="292"/>
      <c r="F109" s="294">
        <v>1400</v>
      </c>
      <c r="G109" s="147"/>
      <c r="H109" s="147">
        <v>1400</v>
      </c>
      <c r="I109" s="148">
        <f>E109+F109+G109-H109</f>
        <v>0</v>
      </c>
      <c r="J109" s="185"/>
      <c r="K109" s="295">
        <f>H109+H108</f>
        <v>1550</v>
      </c>
      <c r="L109" s="260"/>
    </row>
    <row r="110" spans="1:12" ht="4.5" customHeight="1" x14ac:dyDescent="0.25">
      <c r="A110" s="260"/>
      <c r="B110" s="46"/>
      <c r="C110" s="46"/>
      <c r="D110" s="46"/>
      <c r="E110" s="46"/>
      <c r="F110" s="46"/>
      <c r="G110" s="46"/>
      <c r="H110" s="46"/>
      <c r="I110" s="46"/>
      <c r="J110" s="46"/>
      <c r="K110" s="46"/>
      <c r="L110" s="260"/>
    </row>
    <row r="111" spans="1:12" x14ac:dyDescent="0.25">
      <c r="A111" s="260"/>
      <c r="B111" s="46"/>
      <c r="C111" s="50" t="s">
        <v>325</v>
      </c>
      <c r="D111" s="46"/>
      <c r="E111" s="46"/>
      <c r="F111" s="46"/>
      <c r="G111" s="46"/>
      <c r="H111" s="46"/>
      <c r="I111" s="46"/>
      <c r="J111" s="46"/>
      <c r="K111" s="46"/>
      <c r="L111" s="260"/>
    </row>
    <row r="112" spans="1:12" x14ac:dyDescent="0.25">
      <c r="A112" s="260"/>
      <c r="B112" s="46"/>
      <c r="C112" s="50" t="s">
        <v>320</v>
      </c>
      <c r="D112" s="46"/>
      <c r="E112" s="46"/>
      <c r="F112" s="46"/>
      <c r="G112" s="46"/>
      <c r="H112" s="46"/>
      <c r="I112" s="46"/>
      <c r="J112" s="46"/>
      <c r="K112" s="46"/>
      <c r="L112" s="260"/>
    </row>
    <row r="113" spans="1:12" x14ac:dyDescent="0.25">
      <c r="A113" s="260"/>
      <c r="B113" s="46"/>
      <c r="C113" s="50"/>
      <c r="D113" s="46"/>
      <c r="E113" s="46"/>
      <c r="F113" s="46"/>
      <c r="G113" s="46"/>
      <c r="H113" s="46"/>
      <c r="I113" s="46"/>
      <c r="J113" s="46"/>
      <c r="K113" s="46"/>
      <c r="L113" s="260"/>
    </row>
    <row r="114" spans="1:12" x14ac:dyDescent="0.25">
      <c r="A114" s="260"/>
      <c r="B114" s="476" t="s">
        <v>321</v>
      </c>
      <c r="C114" s="476"/>
      <c r="D114" s="476"/>
      <c r="E114" s="476"/>
      <c r="F114" s="476"/>
      <c r="G114" s="476"/>
      <c r="H114" s="476"/>
      <c r="I114" s="476"/>
      <c r="J114" s="476"/>
      <c r="K114" s="476"/>
      <c r="L114" s="260"/>
    </row>
    <row r="115" spans="1:12" x14ac:dyDescent="0.25">
      <c r="A115" s="260"/>
      <c r="B115" s="476"/>
      <c r="C115" s="476"/>
      <c r="D115" s="476"/>
      <c r="E115" s="476"/>
      <c r="F115" s="476"/>
      <c r="G115" s="476"/>
      <c r="H115" s="476"/>
      <c r="I115" s="476"/>
      <c r="J115" s="476"/>
      <c r="K115" s="476"/>
      <c r="L115" s="260"/>
    </row>
    <row r="116" spans="1:12" x14ac:dyDescent="0.25">
      <c r="A116" s="260"/>
      <c r="B116" s="476"/>
      <c r="C116" s="476"/>
      <c r="D116" s="476"/>
      <c r="E116" s="476"/>
      <c r="F116" s="476"/>
      <c r="G116" s="476"/>
      <c r="H116" s="476"/>
      <c r="I116" s="476"/>
      <c r="J116" s="476"/>
      <c r="K116" s="476"/>
      <c r="L116" s="260"/>
    </row>
    <row r="117" spans="1:12" x14ac:dyDescent="0.25">
      <c r="A117" s="260"/>
      <c r="B117" s="46"/>
      <c r="C117" s="46"/>
      <c r="D117" s="46"/>
      <c r="E117" s="46"/>
      <c r="F117" s="46"/>
      <c r="G117" s="46"/>
      <c r="H117" s="46"/>
      <c r="I117" s="46"/>
      <c r="J117" s="46"/>
      <c r="K117" s="46"/>
      <c r="L117" s="260"/>
    </row>
    <row r="118" spans="1:12" x14ac:dyDescent="0.25">
      <c r="A118" s="260"/>
      <c r="B118" s="160" t="s">
        <v>306</v>
      </c>
      <c r="C118" s="160"/>
      <c r="D118" s="160"/>
      <c r="E118" s="160"/>
      <c r="F118" s="160"/>
      <c r="G118" s="160"/>
      <c r="H118" s="160"/>
      <c r="I118" s="160"/>
      <c r="J118" s="160"/>
      <c r="K118" s="160"/>
      <c r="L118" s="260"/>
    </row>
    <row r="119" spans="1:12" ht="15" customHeight="1" x14ac:dyDescent="0.25">
      <c r="A119" s="260"/>
      <c r="B119" s="475" t="s">
        <v>322</v>
      </c>
      <c r="C119" s="475"/>
      <c r="D119" s="475"/>
      <c r="E119" s="475"/>
      <c r="F119" s="475"/>
      <c r="G119" s="475"/>
      <c r="H119" s="475"/>
      <c r="I119" s="475"/>
      <c r="J119" s="475"/>
      <c r="K119" s="475"/>
      <c r="L119" s="260"/>
    </row>
    <row r="120" spans="1:12" x14ac:dyDescent="0.25">
      <c r="A120" s="260"/>
      <c r="B120" s="475"/>
      <c r="C120" s="475"/>
      <c r="D120" s="475"/>
      <c r="E120" s="475"/>
      <c r="F120" s="475"/>
      <c r="G120" s="475"/>
      <c r="H120" s="475"/>
      <c r="I120" s="475"/>
      <c r="J120" s="475"/>
      <c r="K120" s="475"/>
      <c r="L120" s="260"/>
    </row>
    <row r="121" spans="1:12" x14ac:dyDescent="0.25">
      <c r="A121" s="260"/>
      <c r="B121" s="475"/>
      <c r="C121" s="475"/>
      <c r="D121" s="475"/>
      <c r="E121" s="475"/>
      <c r="F121" s="475"/>
      <c r="G121" s="475"/>
      <c r="H121" s="475"/>
      <c r="I121" s="475"/>
      <c r="J121" s="475"/>
      <c r="K121" s="475"/>
      <c r="L121" s="260"/>
    </row>
    <row r="122" spans="1:12" x14ac:dyDescent="0.25">
      <c r="A122" s="260"/>
      <c r="B122" s="475"/>
      <c r="C122" s="475"/>
      <c r="D122" s="475"/>
      <c r="E122" s="475"/>
      <c r="F122" s="475"/>
      <c r="G122" s="475"/>
      <c r="H122" s="475"/>
      <c r="I122" s="475"/>
      <c r="J122" s="475"/>
      <c r="K122" s="475"/>
      <c r="L122" s="260"/>
    </row>
    <row r="123" spans="1:12" x14ac:dyDescent="0.25">
      <c r="A123" s="260"/>
      <c r="B123" s="475"/>
      <c r="C123" s="475"/>
      <c r="D123" s="475"/>
      <c r="E123" s="475"/>
      <c r="F123" s="475"/>
      <c r="G123" s="475"/>
      <c r="H123" s="475"/>
      <c r="I123" s="475"/>
      <c r="J123" s="475"/>
      <c r="K123" s="475"/>
      <c r="L123" s="260"/>
    </row>
    <row r="124" spans="1:12" x14ac:dyDescent="0.25">
      <c r="A124" s="260"/>
      <c r="B124" s="46"/>
      <c r="C124" s="46"/>
      <c r="D124" s="46"/>
      <c r="E124" s="46"/>
      <c r="F124" s="46"/>
      <c r="G124" s="46"/>
      <c r="H124" s="46"/>
      <c r="I124" s="46"/>
      <c r="J124" s="46"/>
      <c r="K124" s="46"/>
      <c r="L124" s="260"/>
    </row>
    <row r="125" spans="1:12" x14ac:dyDescent="0.25">
      <c r="A125" s="260"/>
      <c r="B125" s="46" t="s">
        <v>311</v>
      </c>
      <c r="C125" s="46"/>
      <c r="D125" s="46"/>
      <c r="E125" s="46"/>
      <c r="F125" s="46"/>
      <c r="G125" s="46"/>
      <c r="H125" s="46"/>
      <c r="I125" s="46"/>
      <c r="J125" s="46"/>
      <c r="K125" s="46"/>
      <c r="L125" s="260"/>
    </row>
    <row r="126" spans="1:12" x14ac:dyDescent="0.25">
      <c r="A126" s="260"/>
      <c r="B126" s="46"/>
      <c r="C126" s="46" t="s">
        <v>314</v>
      </c>
      <c r="D126" s="46"/>
      <c r="E126" s="46"/>
      <c r="F126" s="46"/>
      <c r="G126" s="46"/>
      <c r="H126" s="46"/>
      <c r="I126" s="46"/>
      <c r="J126" s="46"/>
      <c r="K126" s="46"/>
      <c r="L126" s="260"/>
    </row>
    <row r="127" spans="1:12" x14ac:dyDescent="0.25">
      <c r="A127" s="260"/>
      <c r="B127" s="46"/>
      <c r="C127" s="46" t="s">
        <v>307</v>
      </c>
      <c r="D127" s="164" t="s">
        <v>264</v>
      </c>
      <c r="E127" s="144" t="s">
        <v>171</v>
      </c>
      <c r="F127" s="144" t="s">
        <v>147</v>
      </c>
      <c r="G127" s="211" t="s">
        <v>266</v>
      </c>
      <c r="H127" s="144" t="s">
        <v>171</v>
      </c>
      <c r="I127" s="145" t="s">
        <v>177</v>
      </c>
      <c r="J127" s="185"/>
      <c r="K127" s="144" t="s">
        <v>262</v>
      </c>
      <c r="L127" s="260"/>
    </row>
    <row r="128" spans="1:12" x14ac:dyDescent="0.25">
      <c r="A128" s="260"/>
      <c r="B128" s="46"/>
      <c r="C128" s="301" t="s">
        <v>309</v>
      </c>
      <c r="D128" s="212" t="s">
        <v>273</v>
      </c>
      <c r="E128" s="136" t="s">
        <v>172</v>
      </c>
      <c r="F128" s="136"/>
      <c r="G128" s="146" t="s">
        <v>265</v>
      </c>
      <c r="H128" s="136" t="s">
        <v>173</v>
      </c>
      <c r="I128" s="136" t="s">
        <v>176</v>
      </c>
      <c r="J128" s="185"/>
      <c r="K128" s="136" t="s">
        <v>263</v>
      </c>
      <c r="L128" s="260"/>
    </row>
    <row r="129" spans="1:31" x14ac:dyDescent="0.25">
      <c r="A129" s="260"/>
      <c r="B129" s="46"/>
      <c r="C129" s="46"/>
      <c r="D129" s="91" t="s">
        <v>261</v>
      </c>
      <c r="E129" s="291">
        <v>0</v>
      </c>
      <c r="F129" s="292"/>
      <c r="G129" s="147"/>
      <c r="H129" s="147">
        <v>0</v>
      </c>
      <c r="I129" s="148">
        <f>E129+F129+G129-H129</f>
        <v>0</v>
      </c>
      <c r="J129" s="185"/>
      <c r="K129" s="293"/>
      <c r="L129" s="260"/>
    </row>
    <row r="130" spans="1:31" x14ac:dyDescent="0.25">
      <c r="A130" s="260"/>
      <c r="B130" s="46"/>
      <c r="C130" s="46"/>
      <c r="D130" s="137" t="s">
        <v>267</v>
      </c>
      <c r="E130" s="292"/>
      <c r="F130" s="294">
        <v>45</v>
      </c>
      <c r="G130" s="147"/>
      <c r="H130" s="147">
        <v>10</v>
      </c>
      <c r="I130" s="148">
        <f>E130+F130+G130-H130</f>
        <v>35</v>
      </c>
      <c r="J130" s="185"/>
      <c r="K130" s="295">
        <f>H130+H129</f>
        <v>10</v>
      </c>
      <c r="L130" s="260"/>
    </row>
    <row r="131" spans="1:31" x14ac:dyDescent="0.25">
      <c r="A131" s="260"/>
      <c r="B131" s="46"/>
      <c r="C131" s="50" t="s">
        <v>316</v>
      </c>
      <c r="D131" s="46"/>
      <c r="E131" s="46"/>
      <c r="F131" s="46"/>
      <c r="G131" s="46"/>
      <c r="H131" s="46"/>
      <c r="I131" s="46"/>
      <c r="J131" s="46"/>
      <c r="K131" s="46"/>
      <c r="L131" s="260"/>
    </row>
    <row r="132" spans="1:31" x14ac:dyDescent="0.25">
      <c r="A132" s="260"/>
      <c r="B132" s="46"/>
      <c r="C132" s="46"/>
      <c r="D132" s="46"/>
      <c r="E132" s="46"/>
      <c r="F132" s="46"/>
      <c r="G132" s="46"/>
      <c r="H132" s="46"/>
      <c r="I132" s="46"/>
      <c r="J132" s="46"/>
      <c r="K132" s="46"/>
      <c r="L132" s="260"/>
    </row>
    <row r="133" spans="1:31" x14ac:dyDescent="0.25">
      <c r="A133" s="260"/>
      <c r="B133" s="46" t="s">
        <v>312</v>
      </c>
      <c r="C133" s="46"/>
      <c r="D133" s="46"/>
      <c r="E133" s="46"/>
      <c r="F133" s="46"/>
      <c r="G133" s="46"/>
      <c r="H133" s="46"/>
      <c r="I133" s="46"/>
      <c r="J133" s="46"/>
      <c r="K133" s="46"/>
      <c r="L133" s="260"/>
    </row>
    <row r="134" spans="1:31" x14ac:dyDescent="0.25">
      <c r="A134" s="260"/>
      <c r="B134" s="46"/>
      <c r="C134" s="46" t="s">
        <v>308</v>
      </c>
      <c r="D134" s="46"/>
      <c r="E134" s="46"/>
      <c r="F134" s="46"/>
      <c r="G134" s="46"/>
      <c r="H134" s="46"/>
      <c r="I134" s="46"/>
      <c r="J134" s="46"/>
      <c r="K134" s="46"/>
      <c r="L134" s="260"/>
    </row>
    <row r="135" spans="1:31" x14ac:dyDescent="0.25">
      <c r="A135" s="260"/>
      <c r="B135" s="46"/>
      <c r="C135" s="46" t="s">
        <v>307</v>
      </c>
      <c r="D135" s="164" t="s">
        <v>264</v>
      </c>
      <c r="E135" s="144" t="s">
        <v>171</v>
      </c>
      <c r="F135" s="144" t="s">
        <v>147</v>
      </c>
      <c r="G135" s="211" t="s">
        <v>266</v>
      </c>
      <c r="H135" s="144" t="s">
        <v>171</v>
      </c>
      <c r="I135" s="145" t="s">
        <v>177</v>
      </c>
      <c r="J135" s="185"/>
      <c r="K135" s="144" t="s">
        <v>262</v>
      </c>
      <c r="L135" s="260"/>
    </row>
    <row r="136" spans="1:31" x14ac:dyDescent="0.25">
      <c r="A136" s="260"/>
      <c r="B136" s="46"/>
      <c r="C136" s="301" t="s">
        <v>310</v>
      </c>
      <c r="D136" s="212" t="s">
        <v>273</v>
      </c>
      <c r="E136" s="136" t="s">
        <v>172</v>
      </c>
      <c r="F136" s="136"/>
      <c r="G136" s="146" t="s">
        <v>265</v>
      </c>
      <c r="H136" s="136" t="s">
        <v>173</v>
      </c>
      <c r="I136" s="136" t="s">
        <v>176</v>
      </c>
      <c r="J136" s="185"/>
      <c r="K136" s="136" t="s">
        <v>263</v>
      </c>
      <c r="L136" s="260"/>
    </row>
    <row r="137" spans="1:31" x14ac:dyDescent="0.25">
      <c r="A137" s="260"/>
      <c r="B137" s="46"/>
      <c r="C137" s="46"/>
      <c r="D137" s="91" t="s">
        <v>261</v>
      </c>
      <c r="E137" s="291">
        <v>50</v>
      </c>
      <c r="F137" s="292"/>
      <c r="G137" s="147"/>
      <c r="H137" s="147">
        <v>0</v>
      </c>
      <c r="I137" s="148">
        <f>E137+F137+G137-H137</f>
        <v>50</v>
      </c>
      <c r="J137" s="185"/>
      <c r="K137" s="293"/>
      <c r="L137" s="260"/>
    </row>
    <row r="138" spans="1:31" x14ac:dyDescent="0.25">
      <c r="A138" s="260"/>
      <c r="B138" s="46"/>
      <c r="C138" s="46"/>
      <c r="D138" s="137" t="s">
        <v>267</v>
      </c>
      <c r="E138" s="292"/>
      <c r="F138" s="294">
        <v>70</v>
      </c>
      <c r="G138" s="147"/>
      <c r="H138" s="147">
        <v>70</v>
      </c>
      <c r="I138" s="148">
        <f>E138+F138+G138-H138</f>
        <v>0</v>
      </c>
      <c r="J138" s="185"/>
      <c r="K138" s="295">
        <f>H138+H137</f>
        <v>70</v>
      </c>
      <c r="L138" s="260"/>
    </row>
    <row r="139" spans="1:31" x14ac:dyDescent="0.25">
      <c r="A139" s="260"/>
      <c r="B139" s="46"/>
      <c r="C139" s="50" t="s">
        <v>315</v>
      </c>
      <c r="D139" s="46"/>
      <c r="E139" s="46"/>
      <c r="F139" s="46"/>
      <c r="G139" s="46"/>
      <c r="H139" s="46"/>
      <c r="I139" s="46"/>
      <c r="J139" s="46"/>
      <c r="K139" s="46"/>
      <c r="L139" s="260"/>
    </row>
    <row r="140" spans="1:31" x14ac:dyDescent="0.25">
      <c r="A140" s="260"/>
      <c r="B140" s="46"/>
      <c r="C140" s="50" t="s">
        <v>313</v>
      </c>
      <c r="D140" s="46"/>
      <c r="E140" s="46"/>
      <c r="F140" s="46"/>
      <c r="G140" s="46"/>
      <c r="H140" s="46"/>
      <c r="I140" s="46"/>
      <c r="J140" s="46"/>
      <c r="K140" s="46"/>
      <c r="L140" s="260"/>
    </row>
    <row r="141" spans="1:31" x14ac:dyDescent="0.25">
      <c r="A141" s="260"/>
      <c r="B141" s="46"/>
      <c r="C141" s="46"/>
      <c r="D141" s="46"/>
      <c r="E141" s="46"/>
      <c r="F141" s="46"/>
      <c r="G141" s="46"/>
      <c r="H141" s="46"/>
      <c r="I141" s="46"/>
      <c r="J141" s="46"/>
      <c r="K141" s="46"/>
      <c r="L141" s="260"/>
      <c r="M141" s="46"/>
      <c r="N141" s="46"/>
      <c r="O141" s="46"/>
      <c r="P141" s="46"/>
      <c r="Q141" s="46"/>
      <c r="R141" s="46"/>
      <c r="S141" s="46"/>
      <c r="T141" s="46"/>
      <c r="U141" s="46"/>
      <c r="V141" s="46"/>
      <c r="W141" s="46"/>
      <c r="X141" s="46"/>
      <c r="Y141" s="46"/>
      <c r="Z141" s="46"/>
      <c r="AA141" s="46"/>
      <c r="AB141" s="46"/>
      <c r="AC141" s="46"/>
      <c r="AD141" s="46"/>
      <c r="AE141" s="46"/>
    </row>
    <row r="142" spans="1:31" x14ac:dyDescent="0.25">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row>
    <row r="143" spans="1:31" x14ac:dyDescent="0.25">
      <c r="A143" s="260"/>
    </row>
  </sheetData>
  <sheetProtection sheet="1" objects="1" scenarios="1"/>
  <mergeCells count="18">
    <mergeCell ref="B119:K123"/>
    <mergeCell ref="B114:K116"/>
    <mergeCell ref="B15:C15"/>
    <mergeCell ref="B74:I78"/>
    <mergeCell ref="C25:C26"/>
    <mergeCell ref="I71:J71"/>
    <mergeCell ref="B79:K82"/>
    <mergeCell ref="H62:K62"/>
    <mergeCell ref="H63:K63"/>
    <mergeCell ref="H65:J67"/>
    <mergeCell ref="E66:F66"/>
    <mergeCell ref="E67:F67"/>
    <mergeCell ref="C33:D33"/>
    <mergeCell ref="G58:H58"/>
    <mergeCell ref="C37:D37"/>
    <mergeCell ref="O59:S59"/>
    <mergeCell ref="C4:D4"/>
    <mergeCell ref="B84:K87"/>
  </mergeCells>
  <conditionalFormatting sqref="H59">
    <cfRule type="expression" dxfId="11" priority="11">
      <formula>$Y$66=0</formula>
    </cfRule>
    <cfRule type="expression" dxfId="10" priority="12">
      <formula>$Y$66=1</formula>
    </cfRule>
  </conditionalFormatting>
  <conditionalFormatting sqref="H60">
    <cfRule type="expression" dxfId="9" priority="9">
      <formula>$Y$67=0</formula>
    </cfRule>
    <cfRule type="expression" dxfId="8" priority="10">
      <formula>$Y$67=1</formula>
    </cfRule>
  </conditionalFormatting>
  <conditionalFormatting sqref="E59">
    <cfRule type="expression" dxfId="7" priority="7">
      <formula>$Y$59=0</formula>
    </cfRule>
    <cfRule type="expression" dxfId="6" priority="8">
      <formula>$Y$59=1</formula>
    </cfRule>
  </conditionalFormatting>
  <conditionalFormatting sqref="E60">
    <cfRule type="expression" dxfId="5" priority="5">
      <formula>$Y$60=0</formula>
    </cfRule>
    <cfRule type="expression" dxfId="4" priority="6">
      <formula>$Y$60=1</formula>
    </cfRule>
  </conditionalFormatting>
  <conditionalFormatting sqref="E66:G66">
    <cfRule type="expression" dxfId="3" priority="3">
      <formula>$Y$66=0</formula>
    </cfRule>
    <cfRule type="expression" dxfId="2" priority="4">
      <formula>$Y$66=1</formula>
    </cfRule>
  </conditionalFormatting>
  <conditionalFormatting sqref="E67:G67">
    <cfRule type="expression" dxfId="1" priority="1">
      <formula>$Y$67=0</formula>
    </cfRule>
    <cfRule type="expression" dxfId="0" priority="2">
      <formula>$Y$67=1</formula>
    </cfRule>
  </conditionalFormatting>
  <pageMargins left="0.51181102362204722" right="0.51181102362204722" top="0.74803149606299213" bottom="0.74803149606299213" header="0.31496062992125984" footer="0.31496062992125984"/>
  <pageSetup paperSize="9" scale="83"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5"/>
  <sheetViews>
    <sheetView workbookViewId="0">
      <selection activeCell="G2" sqref="G2"/>
    </sheetView>
  </sheetViews>
  <sheetFormatPr baseColWidth="10" defaultRowHeight="15" x14ac:dyDescent="0.25"/>
  <cols>
    <col min="2" max="2" width="26.140625" customWidth="1"/>
    <col min="3" max="3" width="11.7109375" style="388" customWidth="1"/>
    <col min="4" max="4" width="27.28515625" customWidth="1"/>
    <col min="5" max="5" width="32.140625" customWidth="1"/>
  </cols>
  <sheetData>
    <row r="1" spans="1:7" x14ac:dyDescent="0.25">
      <c r="A1" t="s">
        <v>424</v>
      </c>
      <c r="F1" t="s">
        <v>1627</v>
      </c>
    </row>
    <row r="2" spans="1:7" x14ac:dyDescent="0.25">
      <c r="A2" s="387">
        <f>'JPP-VL'!B4</f>
        <v>22</v>
      </c>
      <c r="B2" s="387" t="str">
        <f>'JPP-VL'!C4</f>
        <v>Andel</v>
      </c>
      <c r="C2" s="389"/>
      <c r="D2" s="387"/>
      <c r="E2" s="387" t="str">
        <f>CONCATENATE(A2,B2)</f>
        <v>22Andel</v>
      </c>
      <c r="F2" s="387">
        <f>IF(E2=0,0,VLOOKUP(E2,E5:F1305,2,FALSE))</f>
        <v>22002</v>
      </c>
      <c r="G2">
        <f>IFERROR(F2,1)</f>
        <v>22002</v>
      </c>
    </row>
    <row r="5" spans="1:7" x14ac:dyDescent="0.25">
      <c r="B5" t="str">
        <f>IF(A$2=29,D355,IF(A$2=35,D705,IF(A$2=56,D1055,D5)))</f>
        <v>Allineuc</v>
      </c>
      <c r="C5" s="388" t="str">
        <f t="shared" ref="C5:C68" si="0">LEFT(F5,2)</f>
        <v>22</v>
      </c>
      <c r="D5" t="s">
        <v>1243</v>
      </c>
      <c r="E5" t="str">
        <f t="shared" ref="E5:E68" si="1">CONCATENATE(C5,D5)</f>
        <v>22Allineuc</v>
      </c>
      <c r="F5">
        <v>22001</v>
      </c>
    </row>
    <row r="6" spans="1:7" x14ac:dyDescent="0.25">
      <c r="B6" t="str">
        <f t="shared" ref="B6:B69" si="2">IF(A$2=29,D356,IF(A$2=35,D706,IF(A$2=56,D1056,D6)))</f>
        <v>Andel</v>
      </c>
      <c r="C6" s="388" t="str">
        <f t="shared" si="0"/>
        <v>22</v>
      </c>
      <c r="D6" t="s">
        <v>423</v>
      </c>
      <c r="E6" t="str">
        <f t="shared" si="1"/>
        <v>22Andel</v>
      </c>
      <c r="F6">
        <v>22002</v>
      </c>
    </row>
    <row r="7" spans="1:7" x14ac:dyDescent="0.25">
      <c r="B7" t="str">
        <f t="shared" si="2"/>
        <v>Aucaleuc</v>
      </c>
      <c r="C7" s="388" t="str">
        <f t="shared" si="0"/>
        <v>22</v>
      </c>
      <c r="D7" t="s">
        <v>1130</v>
      </c>
      <c r="E7" t="str">
        <f t="shared" si="1"/>
        <v>22Aucaleuc</v>
      </c>
      <c r="F7">
        <v>22003</v>
      </c>
    </row>
    <row r="8" spans="1:7" x14ac:dyDescent="0.25">
      <c r="B8" t="str">
        <f t="shared" si="2"/>
        <v>Beaussais-sur-Mer</v>
      </c>
      <c r="C8" s="388" t="str">
        <f t="shared" si="0"/>
        <v>22</v>
      </c>
      <c r="D8" t="s">
        <v>962</v>
      </c>
      <c r="E8" t="str">
        <f t="shared" si="1"/>
        <v>22Beaussais-sur-Mer</v>
      </c>
      <c r="F8">
        <v>22209</v>
      </c>
    </row>
    <row r="9" spans="1:7" x14ac:dyDescent="0.25">
      <c r="B9" t="str">
        <f t="shared" si="2"/>
        <v>Bégard</v>
      </c>
      <c r="C9" s="388" t="str">
        <f t="shared" si="0"/>
        <v>22</v>
      </c>
      <c r="D9" t="s">
        <v>1134</v>
      </c>
      <c r="E9" t="str">
        <f t="shared" si="1"/>
        <v>22Bégard</v>
      </c>
      <c r="F9">
        <v>22004</v>
      </c>
    </row>
    <row r="10" spans="1:7" x14ac:dyDescent="0.25">
      <c r="B10" t="str">
        <f t="shared" si="2"/>
        <v>Belle-Isle-en-Terre</v>
      </c>
      <c r="C10" s="388" t="str">
        <f t="shared" si="0"/>
        <v>22</v>
      </c>
      <c r="D10" t="s">
        <v>1475</v>
      </c>
      <c r="E10" t="str">
        <f t="shared" si="1"/>
        <v>22Belle-Isle-en-Terre</v>
      </c>
      <c r="F10">
        <v>22005</v>
      </c>
    </row>
    <row r="11" spans="1:7" x14ac:dyDescent="0.25">
      <c r="B11" t="str">
        <f t="shared" si="2"/>
        <v>Berhet</v>
      </c>
      <c r="C11" s="388" t="str">
        <f t="shared" si="0"/>
        <v>22</v>
      </c>
      <c r="D11" t="s">
        <v>716</v>
      </c>
      <c r="E11" t="str">
        <f t="shared" si="1"/>
        <v>22Berhet</v>
      </c>
      <c r="F11">
        <v>22006</v>
      </c>
    </row>
    <row r="12" spans="1:7" x14ac:dyDescent="0.25">
      <c r="B12" t="str">
        <f t="shared" si="2"/>
        <v>Binic-Étables-sur-Mer</v>
      </c>
      <c r="C12" s="388" t="str">
        <f t="shared" si="0"/>
        <v>22</v>
      </c>
      <c r="D12" t="s">
        <v>990</v>
      </c>
      <c r="E12" t="str">
        <f t="shared" si="1"/>
        <v>22Binic-Étables-sur-Mer</v>
      </c>
      <c r="F12">
        <v>22055</v>
      </c>
    </row>
    <row r="13" spans="1:7" x14ac:dyDescent="0.25">
      <c r="B13" t="str">
        <f t="shared" si="2"/>
        <v>Bobital</v>
      </c>
      <c r="C13" s="388" t="str">
        <f t="shared" si="0"/>
        <v>22</v>
      </c>
      <c r="D13" t="s">
        <v>1278</v>
      </c>
      <c r="E13" t="str">
        <f t="shared" si="1"/>
        <v>22Bobital</v>
      </c>
      <c r="F13">
        <v>22008</v>
      </c>
    </row>
    <row r="14" spans="1:7" x14ac:dyDescent="0.25">
      <c r="B14" t="str">
        <f t="shared" si="2"/>
        <v>Bon Repos sur Blavet</v>
      </c>
      <c r="C14" s="388" t="str">
        <f t="shared" si="0"/>
        <v>22</v>
      </c>
      <c r="D14" t="s">
        <v>882</v>
      </c>
      <c r="E14" t="str">
        <f t="shared" si="1"/>
        <v>22Bon Repos sur Blavet</v>
      </c>
      <c r="F14">
        <v>22107</v>
      </c>
    </row>
    <row r="15" spans="1:7" x14ac:dyDescent="0.25">
      <c r="B15" t="str">
        <f t="shared" si="2"/>
        <v>Boqueho</v>
      </c>
      <c r="C15" s="388" t="str">
        <f t="shared" si="0"/>
        <v>22</v>
      </c>
      <c r="D15" t="s">
        <v>650</v>
      </c>
      <c r="E15" t="str">
        <f t="shared" si="1"/>
        <v>22Boqueho</v>
      </c>
      <c r="F15">
        <v>22011</v>
      </c>
    </row>
    <row r="16" spans="1:7" x14ac:dyDescent="0.25">
      <c r="B16" t="str">
        <f t="shared" si="2"/>
        <v>Bourbriac</v>
      </c>
      <c r="C16" s="388" t="str">
        <f t="shared" si="0"/>
        <v>22</v>
      </c>
      <c r="D16" t="s">
        <v>1137</v>
      </c>
      <c r="E16" t="str">
        <f t="shared" si="1"/>
        <v>22Bourbriac</v>
      </c>
      <c r="F16">
        <v>22013</v>
      </c>
    </row>
    <row r="17" spans="2:6" x14ac:dyDescent="0.25">
      <c r="B17" t="str">
        <f t="shared" si="2"/>
        <v>Bourseul</v>
      </c>
      <c r="C17" s="388" t="str">
        <f t="shared" si="0"/>
        <v>22</v>
      </c>
      <c r="D17" t="s">
        <v>1069</v>
      </c>
      <c r="E17" t="str">
        <f t="shared" si="1"/>
        <v>22Bourseul</v>
      </c>
      <c r="F17">
        <v>22014</v>
      </c>
    </row>
    <row r="18" spans="2:6" x14ac:dyDescent="0.25">
      <c r="B18" t="str">
        <f t="shared" si="2"/>
        <v>Bréhand</v>
      </c>
      <c r="C18" s="388" t="str">
        <f t="shared" si="0"/>
        <v>22</v>
      </c>
      <c r="D18" t="s">
        <v>964</v>
      </c>
      <c r="E18" t="str">
        <f t="shared" si="1"/>
        <v>22Bréhand</v>
      </c>
      <c r="F18">
        <v>22015</v>
      </c>
    </row>
    <row r="19" spans="2:6" x14ac:dyDescent="0.25">
      <c r="B19" t="str">
        <f t="shared" si="2"/>
        <v>Brélidy</v>
      </c>
      <c r="C19" s="388" t="str">
        <f t="shared" si="0"/>
        <v>22</v>
      </c>
      <c r="D19" t="s">
        <v>1132</v>
      </c>
      <c r="E19" t="str">
        <f t="shared" si="1"/>
        <v>22Brélidy</v>
      </c>
      <c r="F19">
        <v>22018</v>
      </c>
    </row>
    <row r="20" spans="2:6" x14ac:dyDescent="0.25">
      <c r="B20" t="str">
        <f t="shared" si="2"/>
        <v>Bringolo</v>
      </c>
      <c r="C20" s="388" t="str">
        <f t="shared" si="0"/>
        <v>22</v>
      </c>
      <c r="D20" t="s">
        <v>632</v>
      </c>
      <c r="E20" t="str">
        <f t="shared" si="1"/>
        <v>22Bringolo</v>
      </c>
      <c r="F20">
        <v>22019</v>
      </c>
    </row>
    <row r="21" spans="2:6" x14ac:dyDescent="0.25">
      <c r="B21" t="str">
        <f t="shared" si="2"/>
        <v>Broons</v>
      </c>
      <c r="C21" s="388" t="str">
        <f t="shared" si="0"/>
        <v>22</v>
      </c>
      <c r="D21" t="s">
        <v>1078</v>
      </c>
      <c r="E21" t="str">
        <f t="shared" si="1"/>
        <v>22Broons</v>
      </c>
      <c r="F21">
        <v>22020</v>
      </c>
    </row>
    <row r="22" spans="2:6" x14ac:dyDescent="0.25">
      <c r="B22" t="str">
        <f t="shared" si="2"/>
        <v>Brusvily</v>
      </c>
      <c r="C22" s="388" t="str">
        <f t="shared" si="0"/>
        <v>22</v>
      </c>
      <c r="D22" t="s">
        <v>1222</v>
      </c>
      <c r="E22" t="str">
        <f t="shared" si="1"/>
        <v>22Brusvily</v>
      </c>
      <c r="F22">
        <v>22021</v>
      </c>
    </row>
    <row r="23" spans="2:6" x14ac:dyDescent="0.25">
      <c r="B23" t="str">
        <f t="shared" si="2"/>
        <v>Bulat-Pestivien</v>
      </c>
      <c r="C23" s="388" t="str">
        <f t="shared" si="0"/>
        <v>22</v>
      </c>
      <c r="D23" t="s">
        <v>739</v>
      </c>
      <c r="E23" t="str">
        <f t="shared" si="1"/>
        <v>22Bulat-Pestivien</v>
      </c>
      <c r="F23">
        <v>22023</v>
      </c>
    </row>
    <row r="24" spans="2:6" x14ac:dyDescent="0.25">
      <c r="B24" t="str">
        <f t="shared" si="2"/>
        <v>Calanhel</v>
      </c>
      <c r="C24" s="388" t="str">
        <f t="shared" si="0"/>
        <v>22</v>
      </c>
      <c r="D24" t="s">
        <v>724</v>
      </c>
      <c r="E24" t="str">
        <f t="shared" si="1"/>
        <v>22Calanhel</v>
      </c>
      <c r="F24">
        <v>22024</v>
      </c>
    </row>
    <row r="25" spans="2:6" x14ac:dyDescent="0.25">
      <c r="B25" t="str">
        <f t="shared" si="2"/>
        <v>Callac</v>
      </c>
      <c r="C25" s="388" t="str">
        <f t="shared" si="0"/>
        <v>22</v>
      </c>
      <c r="D25" t="s">
        <v>667</v>
      </c>
      <c r="E25" t="str">
        <f t="shared" si="1"/>
        <v>22Callac</v>
      </c>
      <c r="F25">
        <v>22025</v>
      </c>
    </row>
    <row r="26" spans="2:6" x14ac:dyDescent="0.25">
      <c r="B26" t="str">
        <f t="shared" si="2"/>
        <v>Calorguen</v>
      </c>
      <c r="C26" s="388" t="str">
        <f t="shared" si="0"/>
        <v>22</v>
      </c>
      <c r="D26" t="s">
        <v>1172</v>
      </c>
      <c r="E26" t="str">
        <f t="shared" si="1"/>
        <v>22Calorguen</v>
      </c>
      <c r="F26">
        <v>22026</v>
      </c>
    </row>
    <row r="27" spans="2:6" x14ac:dyDescent="0.25">
      <c r="B27" t="str">
        <f t="shared" si="2"/>
        <v>Camlez</v>
      </c>
      <c r="C27" s="388" t="str">
        <f t="shared" si="0"/>
        <v>22</v>
      </c>
      <c r="D27" t="s">
        <v>718</v>
      </c>
      <c r="E27" t="str">
        <f t="shared" si="1"/>
        <v>22Camlez</v>
      </c>
      <c r="F27">
        <v>22028</v>
      </c>
    </row>
    <row r="28" spans="2:6" x14ac:dyDescent="0.25">
      <c r="B28" t="str">
        <f t="shared" si="2"/>
        <v>Canihuel</v>
      </c>
      <c r="C28" s="388" t="str">
        <f t="shared" si="0"/>
        <v>22</v>
      </c>
      <c r="D28" t="s">
        <v>1228</v>
      </c>
      <c r="E28" t="str">
        <f t="shared" si="1"/>
        <v>22Canihuel</v>
      </c>
      <c r="F28">
        <v>22029</v>
      </c>
    </row>
    <row r="29" spans="2:6" x14ac:dyDescent="0.25">
      <c r="B29" t="str">
        <f t="shared" si="2"/>
        <v>Caouënnec-Lanvézéac</v>
      </c>
      <c r="C29" s="388" t="str">
        <f t="shared" si="0"/>
        <v>22</v>
      </c>
      <c r="D29" t="s">
        <v>708</v>
      </c>
      <c r="E29" t="str">
        <f t="shared" si="1"/>
        <v>22Caouënnec-Lanvézéac</v>
      </c>
      <c r="F29">
        <v>22030</v>
      </c>
    </row>
    <row r="30" spans="2:6" x14ac:dyDescent="0.25">
      <c r="B30" t="str">
        <f t="shared" si="2"/>
        <v>Carnoët</v>
      </c>
      <c r="C30" s="388" t="str">
        <f t="shared" si="0"/>
        <v>22</v>
      </c>
      <c r="D30" t="s">
        <v>652</v>
      </c>
      <c r="E30" t="str">
        <f t="shared" si="1"/>
        <v>22Carnoët</v>
      </c>
      <c r="F30">
        <v>22031</v>
      </c>
    </row>
    <row r="31" spans="2:6" x14ac:dyDescent="0.25">
      <c r="B31" t="str">
        <f t="shared" si="2"/>
        <v>Caulnes</v>
      </c>
      <c r="C31" s="388" t="str">
        <f t="shared" si="0"/>
        <v>22</v>
      </c>
      <c r="D31" t="s">
        <v>1174</v>
      </c>
      <c r="E31" t="str">
        <f t="shared" si="1"/>
        <v>22Caulnes</v>
      </c>
      <c r="F31">
        <v>22032</v>
      </c>
    </row>
    <row r="32" spans="2:6" x14ac:dyDescent="0.25">
      <c r="B32" t="str">
        <f t="shared" si="2"/>
        <v>Caurel</v>
      </c>
      <c r="C32" s="388" t="str">
        <f t="shared" si="0"/>
        <v>22</v>
      </c>
      <c r="D32" t="s">
        <v>897</v>
      </c>
      <c r="E32" t="str">
        <f t="shared" si="1"/>
        <v>22Caurel</v>
      </c>
      <c r="F32">
        <v>22033</v>
      </c>
    </row>
    <row r="33" spans="2:6" x14ac:dyDescent="0.25">
      <c r="B33" t="str">
        <f t="shared" si="2"/>
        <v>Cavan</v>
      </c>
      <c r="C33" s="388" t="str">
        <f t="shared" si="0"/>
        <v>22</v>
      </c>
      <c r="D33" t="s">
        <v>1136</v>
      </c>
      <c r="E33" t="str">
        <f t="shared" si="1"/>
        <v>22Cavan</v>
      </c>
      <c r="F33">
        <v>22034</v>
      </c>
    </row>
    <row r="34" spans="2:6" x14ac:dyDescent="0.25">
      <c r="B34" t="str">
        <f t="shared" si="2"/>
        <v>Châtelaudren-Plouagat</v>
      </c>
      <c r="C34" s="388" t="str">
        <f t="shared" si="0"/>
        <v>22</v>
      </c>
      <c r="D34" t="s">
        <v>1159</v>
      </c>
      <c r="E34" t="str">
        <f t="shared" si="1"/>
        <v>22Châtelaudren-Plouagat</v>
      </c>
      <c r="F34">
        <v>22206</v>
      </c>
    </row>
    <row r="35" spans="2:6" x14ac:dyDescent="0.25">
      <c r="B35" t="str">
        <f t="shared" si="2"/>
        <v>Coadout</v>
      </c>
      <c r="C35" s="388" t="str">
        <f t="shared" si="0"/>
        <v>22</v>
      </c>
      <c r="D35" t="s">
        <v>841</v>
      </c>
      <c r="E35" t="str">
        <f t="shared" si="1"/>
        <v>22Coadout</v>
      </c>
      <c r="F35">
        <v>22040</v>
      </c>
    </row>
    <row r="36" spans="2:6" x14ac:dyDescent="0.25">
      <c r="B36" t="str">
        <f t="shared" si="2"/>
        <v>Coatascorn</v>
      </c>
      <c r="C36" s="388" t="str">
        <f t="shared" si="0"/>
        <v>22</v>
      </c>
      <c r="D36" t="s">
        <v>1135</v>
      </c>
      <c r="E36" t="str">
        <f t="shared" si="1"/>
        <v>22Coatascorn</v>
      </c>
      <c r="F36">
        <v>22041</v>
      </c>
    </row>
    <row r="37" spans="2:6" x14ac:dyDescent="0.25">
      <c r="B37" t="str">
        <f t="shared" si="2"/>
        <v>Coatréven</v>
      </c>
      <c r="C37" s="388" t="str">
        <f t="shared" si="0"/>
        <v>22</v>
      </c>
      <c r="D37" t="s">
        <v>696</v>
      </c>
      <c r="E37" t="str">
        <f t="shared" si="1"/>
        <v>22Coatréven</v>
      </c>
      <c r="F37">
        <v>22042</v>
      </c>
    </row>
    <row r="38" spans="2:6" x14ac:dyDescent="0.25">
      <c r="B38" t="str">
        <f t="shared" si="2"/>
        <v>Coëtlogon</v>
      </c>
      <c r="C38" s="388" t="str">
        <f t="shared" si="0"/>
        <v>22</v>
      </c>
      <c r="D38" t="s">
        <v>920</v>
      </c>
      <c r="E38" t="str">
        <f t="shared" si="1"/>
        <v>22Coëtlogon</v>
      </c>
      <c r="F38">
        <v>22043</v>
      </c>
    </row>
    <row r="39" spans="2:6" x14ac:dyDescent="0.25">
      <c r="B39" t="str">
        <f t="shared" si="2"/>
        <v>Coëtmieux</v>
      </c>
      <c r="C39" s="388" t="str">
        <f t="shared" si="0"/>
        <v>22</v>
      </c>
      <c r="D39" t="s">
        <v>966</v>
      </c>
      <c r="E39" t="str">
        <f t="shared" si="1"/>
        <v>22Coëtmieux</v>
      </c>
      <c r="F39">
        <v>22044</v>
      </c>
    </row>
    <row r="40" spans="2:6" x14ac:dyDescent="0.25">
      <c r="B40" t="str">
        <f t="shared" si="2"/>
        <v>Cohiniac</v>
      </c>
      <c r="C40" s="388" t="str">
        <f t="shared" si="0"/>
        <v>22</v>
      </c>
      <c r="D40" t="s">
        <v>761</v>
      </c>
      <c r="E40" t="str">
        <f t="shared" si="1"/>
        <v>22Cohiniac</v>
      </c>
      <c r="F40">
        <v>22045</v>
      </c>
    </row>
    <row r="41" spans="2:6" x14ac:dyDescent="0.25">
      <c r="B41" t="str">
        <f t="shared" si="2"/>
        <v>Corlay</v>
      </c>
      <c r="C41" s="388" t="str">
        <f t="shared" si="0"/>
        <v>22</v>
      </c>
      <c r="D41" t="s">
        <v>1214</v>
      </c>
      <c r="E41" t="str">
        <f t="shared" si="1"/>
        <v>22Corlay</v>
      </c>
      <c r="F41">
        <v>22047</v>
      </c>
    </row>
    <row r="42" spans="2:6" x14ac:dyDescent="0.25">
      <c r="B42" t="str">
        <f t="shared" si="2"/>
        <v>Corseul</v>
      </c>
      <c r="C42" s="388" t="str">
        <f t="shared" si="0"/>
        <v>22</v>
      </c>
      <c r="D42" t="s">
        <v>1131</v>
      </c>
      <c r="E42" t="str">
        <f t="shared" si="1"/>
        <v>22Corseul</v>
      </c>
      <c r="F42">
        <v>22048</v>
      </c>
    </row>
    <row r="43" spans="2:6" x14ac:dyDescent="0.25">
      <c r="B43" t="str">
        <f t="shared" si="2"/>
        <v>Créhen</v>
      </c>
      <c r="C43" s="388" t="str">
        <f t="shared" si="0"/>
        <v>22</v>
      </c>
      <c r="D43" t="s">
        <v>1436</v>
      </c>
      <c r="E43" t="str">
        <f t="shared" si="1"/>
        <v>22Créhen</v>
      </c>
      <c r="F43">
        <v>22049</v>
      </c>
    </row>
    <row r="44" spans="2:6" x14ac:dyDescent="0.25">
      <c r="B44" t="str">
        <f t="shared" si="2"/>
        <v>Dinan</v>
      </c>
      <c r="C44" s="388" t="str">
        <f t="shared" si="0"/>
        <v>22</v>
      </c>
      <c r="D44" t="s">
        <v>1168</v>
      </c>
      <c r="E44" t="str">
        <f t="shared" si="1"/>
        <v>22Dinan</v>
      </c>
      <c r="F44">
        <v>22050</v>
      </c>
    </row>
    <row r="45" spans="2:6" x14ac:dyDescent="0.25">
      <c r="B45" t="str">
        <f t="shared" si="2"/>
        <v>Duault</v>
      </c>
      <c r="C45" s="388" t="str">
        <f t="shared" si="0"/>
        <v>22</v>
      </c>
      <c r="D45" t="s">
        <v>662</v>
      </c>
      <c r="E45" t="str">
        <f t="shared" si="1"/>
        <v>22Duault</v>
      </c>
      <c r="F45">
        <v>22052</v>
      </c>
    </row>
    <row r="46" spans="2:6" x14ac:dyDescent="0.25">
      <c r="B46" t="str">
        <f t="shared" si="2"/>
        <v>Éréac</v>
      </c>
      <c r="C46" s="388" t="str">
        <f t="shared" si="0"/>
        <v>22</v>
      </c>
      <c r="D46" t="s">
        <v>1200</v>
      </c>
      <c r="E46" t="str">
        <f t="shared" si="1"/>
        <v>22Éréac</v>
      </c>
      <c r="F46">
        <v>22053</v>
      </c>
    </row>
    <row r="47" spans="2:6" x14ac:dyDescent="0.25">
      <c r="B47" t="str">
        <f t="shared" si="2"/>
        <v>Erquy</v>
      </c>
      <c r="C47" s="388" t="str">
        <f t="shared" si="0"/>
        <v>22</v>
      </c>
      <c r="D47" t="s">
        <v>1494</v>
      </c>
      <c r="E47" t="str">
        <f t="shared" si="1"/>
        <v>22Erquy</v>
      </c>
      <c r="F47">
        <v>22054</v>
      </c>
    </row>
    <row r="48" spans="2:6" x14ac:dyDescent="0.25">
      <c r="B48" t="str">
        <f t="shared" si="2"/>
        <v>Évran</v>
      </c>
      <c r="C48" s="388" t="str">
        <f t="shared" si="0"/>
        <v>22</v>
      </c>
      <c r="D48" t="s">
        <v>1341</v>
      </c>
      <c r="E48" t="str">
        <f t="shared" si="1"/>
        <v>22Évran</v>
      </c>
      <c r="F48">
        <v>22056</v>
      </c>
    </row>
    <row r="49" spans="2:6" x14ac:dyDescent="0.25">
      <c r="B49" t="str">
        <f t="shared" si="2"/>
        <v>Fréhel</v>
      </c>
      <c r="C49" s="388" t="str">
        <f t="shared" si="0"/>
        <v>22</v>
      </c>
      <c r="D49" t="s">
        <v>1404</v>
      </c>
      <c r="E49" t="str">
        <f t="shared" si="1"/>
        <v>22Fréhel</v>
      </c>
      <c r="F49">
        <v>22179</v>
      </c>
    </row>
    <row r="50" spans="2:6" x14ac:dyDescent="0.25">
      <c r="B50" t="str">
        <f t="shared" si="2"/>
        <v>Gausson</v>
      </c>
      <c r="C50" s="388" t="str">
        <f t="shared" si="0"/>
        <v>22</v>
      </c>
      <c r="D50" t="s">
        <v>638</v>
      </c>
      <c r="E50" t="str">
        <f t="shared" si="1"/>
        <v>22Gausson</v>
      </c>
      <c r="F50">
        <v>22060</v>
      </c>
    </row>
    <row r="51" spans="2:6" x14ac:dyDescent="0.25">
      <c r="B51" t="str">
        <f t="shared" si="2"/>
        <v>Glomel</v>
      </c>
      <c r="C51" s="388" t="str">
        <f t="shared" si="0"/>
        <v>22</v>
      </c>
      <c r="D51" t="s">
        <v>908</v>
      </c>
      <c r="E51" t="str">
        <f t="shared" si="1"/>
        <v>22Glomel</v>
      </c>
      <c r="F51">
        <v>22061</v>
      </c>
    </row>
    <row r="52" spans="2:6" x14ac:dyDescent="0.25">
      <c r="B52" t="str">
        <f t="shared" si="2"/>
        <v>Gomené</v>
      </c>
      <c r="C52" s="388" t="str">
        <f t="shared" si="0"/>
        <v>22</v>
      </c>
      <c r="D52" t="s">
        <v>854</v>
      </c>
      <c r="E52" t="str">
        <f t="shared" si="1"/>
        <v>22Gomené</v>
      </c>
      <c r="F52">
        <v>22062</v>
      </c>
    </row>
    <row r="53" spans="2:6" x14ac:dyDescent="0.25">
      <c r="B53" t="str">
        <f t="shared" si="2"/>
        <v>Gommenec'h</v>
      </c>
      <c r="C53" s="388" t="str">
        <f t="shared" si="0"/>
        <v>22</v>
      </c>
      <c r="D53" t="s">
        <v>823</v>
      </c>
      <c r="E53" t="str">
        <f t="shared" si="1"/>
        <v>22Gommenec'h</v>
      </c>
      <c r="F53">
        <v>22063</v>
      </c>
    </row>
    <row r="54" spans="2:6" x14ac:dyDescent="0.25">
      <c r="B54" t="str">
        <f t="shared" si="2"/>
        <v>Gouarec</v>
      </c>
      <c r="C54" s="388" t="str">
        <f t="shared" si="0"/>
        <v>22</v>
      </c>
      <c r="D54" t="s">
        <v>756</v>
      </c>
      <c r="E54" t="str">
        <f t="shared" si="1"/>
        <v>22Gouarec</v>
      </c>
      <c r="F54">
        <v>22064</v>
      </c>
    </row>
    <row r="55" spans="2:6" x14ac:dyDescent="0.25">
      <c r="B55" t="str">
        <f t="shared" si="2"/>
        <v>Goudelin</v>
      </c>
      <c r="C55" s="388" t="str">
        <f t="shared" si="0"/>
        <v>22</v>
      </c>
      <c r="D55" t="s">
        <v>816</v>
      </c>
      <c r="E55" t="str">
        <f t="shared" si="1"/>
        <v>22Goudelin</v>
      </c>
      <c r="F55">
        <v>22065</v>
      </c>
    </row>
    <row r="56" spans="2:6" x14ac:dyDescent="0.25">
      <c r="B56" t="str">
        <f t="shared" si="2"/>
        <v>Grâces</v>
      </c>
      <c r="C56" s="388" t="str">
        <f t="shared" si="0"/>
        <v>22</v>
      </c>
      <c r="D56" t="s">
        <v>1125</v>
      </c>
      <c r="E56" t="str">
        <f t="shared" si="1"/>
        <v>22Grâces</v>
      </c>
      <c r="F56">
        <v>22067</v>
      </c>
    </row>
    <row r="57" spans="2:6" x14ac:dyDescent="0.25">
      <c r="B57" t="str">
        <f t="shared" si="2"/>
        <v>Grâce-Uzel</v>
      </c>
      <c r="C57" s="388" t="str">
        <f t="shared" si="0"/>
        <v>22</v>
      </c>
      <c r="D57" t="s">
        <v>475</v>
      </c>
      <c r="E57" t="str">
        <f t="shared" si="1"/>
        <v>22Grâce-Uzel</v>
      </c>
      <c r="F57">
        <v>22068</v>
      </c>
    </row>
    <row r="58" spans="2:6" x14ac:dyDescent="0.25">
      <c r="B58" t="str">
        <f t="shared" si="2"/>
        <v>Guenroc</v>
      </c>
      <c r="C58" s="388" t="str">
        <f t="shared" si="0"/>
        <v>22</v>
      </c>
      <c r="D58" t="s">
        <v>1235</v>
      </c>
      <c r="E58" t="str">
        <f t="shared" si="1"/>
        <v>22Guenroc</v>
      </c>
      <c r="F58">
        <v>22069</v>
      </c>
    </row>
    <row r="59" spans="2:6" x14ac:dyDescent="0.25">
      <c r="B59" t="str">
        <f t="shared" si="2"/>
        <v>Guerlédan</v>
      </c>
      <c r="C59" s="388" t="str">
        <f t="shared" si="0"/>
        <v>22</v>
      </c>
      <c r="D59" t="s">
        <v>883</v>
      </c>
      <c r="E59" t="str">
        <f t="shared" si="1"/>
        <v>22Guerlédan</v>
      </c>
      <c r="F59">
        <v>22158</v>
      </c>
    </row>
    <row r="60" spans="2:6" x14ac:dyDescent="0.25">
      <c r="B60" t="str">
        <f t="shared" si="2"/>
        <v>Guingamp</v>
      </c>
      <c r="C60" s="388" t="str">
        <f t="shared" si="0"/>
        <v>22</v>
      </c>
      <c r="D60" t="s">
        <v>1216</v>
      </c>
      <c r="E60" t="str">
        <f t="shared" si="1"/>
        <v>22Guingamp</v>
      </c>
      <c r="F60">
        <v>22070</v>
      </c>
    </row>
    <row r="61" spans="2:6" x14ac:dyDescent="0.25">
      <c r="B61" t="str">
        <f t="shared" si="2"/>
        <v>Guitté</v>
      </c>
      <c r="C61" s="388" t="str">
        <f t="shared" si="0"/>
        <v>22</v>
      </c>
      <c r="D61" t="s">
        <v>1385</v>
      </c>
      <c r="E61" t="str">
        <f t="shared" si="1"/>
        <v>22Guitté</v>
      </c>
      <c r="F61">
        <v>22071</v>
      </c>
    </row>
    <row r="62" spans="2:6" x14ac:dyDescent="0.25">
      <c r="B62" t="str">
        <f t="shared" si="2"/>
        <v>Gurunhuel</v>
      </c>
      <c r="C62" s="388" t="str">
        <f t="shared" si="0"/>
        <v>22</v>
      </c>
      <c r="D62" t="s">
        <v>835</v>
      </c>
      <c r="E62" t="str">
        <f t="shared" si="1"/>
        <v>22Gurunhuel</v>
      </c>
      <c r="F62">
        <v>22072</v>
      </c>
    </row>
    <row r="63" spans="2:6" x14ac:dyDescent="0.25">
      <c r="B63" t="str">
        <f t="shared" si="2"/>
        <v>Hémonstoir</v>
      </c>
      <c r="C63" s="388" t="str">
        <f t="shared" si="0"/>
        <v>22</v>
      </c>
      <c r="D63" t="s">
        <v>912</v>
      </c>
      <c r="E63" t="str">
        <f t="shared" si="1"/>
        <v>22Hémonstoir</v>
      </c>
      <c r="F63">
        <v>22075</v>
      </c>
    </row>
    <row r="64" spans="2:6" x14ac:dyDescent="0.25">
      <c r="B64" t="str">
        <f t="shared" si="2"/>
        <v>Hénanbihen</v>
      </c>
      <c r="C64" s="388" t="str">
        <f t="shared" si="0"/>
        <v>22</v>
      </c>
      <c r="D64" t="s">
        <v>1076</v>
      </c>
      <c r="E64" t="str">
        <f t="shared" si="1"/>
        <v>22Hénanbihen</v>
      </c>
      <c r="F64">
        <v>22076</v>
      </c>
    </row>
    <row r="65" spans="2:6" x14ac:dyDescent="0.25">
      <c r="B65" t="str">
        <f t="shared" si="2"/>
        <v>Hénansal</v>
      </c>
      <c r="C65" s="388" t="str">
        <f t="shared" si="0"/>
        <v>22</v>
      </c>
      <c r="D65" t="s">
        <v>949</v>
      </c>
      <c r="E65" t="str">
        <f t="shared" si="1"/>
        <v>22Hénansal</v>
      </c>
      <c r="F65">
        <v>22077</v>
      </c>
    </row>
    <row r="66" spans="2:6" x14ac:dyDescent="0.25">
      <c r="B66" t="str">
        <f t="shared" si="2"/>
        <v>Hénon</v>
      </c>
      <c r="C66" s="388" t="str">
        <f t="shared" si="0"/>
        <v>22</v>
      </c>
      <c r="D66" t="s">
        <v>680</v>
      </c>
      <c r="E66" t="str">
        <f t="shared" si="1"/>
        <v>22Hénon</v>
      </c>
      <c r="F66">
        <v>22079</v>
      </c>
    </row>
    <row r="67" spans="2:6" x14ac:dyDescent="0.25">
      <c r="B67" t="str">
        <f t="shared" si="2"/>
        <v>Hillion</v>
      </c>
      <c r="C67" s="388" t="str">
        <f t="shared" si="0"/>
        <v>22</v>
      </c>
      <c r="D67" t="s">
        <v>1402</v>
      </c>
      <c r="E67" t="str">
        <f t="shared" si="1"/>
        <v>22Hillion</v>
      </c>
      <c r="F67">
        <v>22081</v>
      </c>
    </row>
    <row r="68" spans="2:6" x14ac:dyDescent="0.25">
      <c r="B68" t="str">
        <f t="shared" si="2"/>
        <v>Île-de-Bréhat</v>
      </c>
      <c r="C68" s="388" t="str">
        <f t="shared" si="0"/>
        <v>22</v>
      </c>
      <c r="D68" t="s">
        <v>1270</v>
      </c>
      <c r="E68" t="str">
        <f t="shared" si="1"/>
        <v>22Île-de-Bréhat</v>
      </c>
      <c r="F68">
        <v>22016</v>
      </c>
    </row>
    <row r="69" spans="2:6" x14ac:dyDescent="0.25">
      <c r="B69" t="str">
        <f t="shared" si="2"/>
        <v>Illifaut</v>
      </c>
      <c r="C69" s="388" t="str">
        <f t="shared" ref="C69:C132" si="3">LEFT(F69,2)</f>
        <v>22</v>
      </c>
      <c r="D69" t="s">
        <v>852</v>
      </c>
      <c r="E69" t="str">
        <f t="shared" ref="E69:E132" si="4">CONCATENATE(C69,D69)</f>
        <v>22Illifaut</v>
      </c>
      <c r="F69">
        <v>22083</v>
      </c>
    </row>
    <row r="70" spans="2:6" x14ac:dyDescent="0.25">
      <c r="B70" t="str">
        <f t="shared" ref="B70:B133" si="5">IF(A$2=29,D420,IF(A$2=35,D770,IF(A$2=56,D1120,D70)))</f>
        <v>Jugon-les-Lacs Commune nouvelle</v>
      </c>
      <c r="C70" s="388" t="str">
        <f t="shared" si="3"/>
        <v>22</v>
      </c>
      <c r="D70" t="s">
        <v>1210</v>
      </c>
      <c r="E70" t="str">
        <f t="shared" si="4"/>
        <v>22Jugon-les-Lacs Commune nouvelle</v>
      </c>
      <c r="F70">
        <v>22084</v>
      </c>
    </row>
    <row r="71" spans="2:6" x14ac:dyDescent="0.25">
      <c r="B71" t="str">
        <f t="shared" si="5"/>
        <v>Kerbors</v>
      </c>
      <c r="C71" s="388" t="str">
        <f t="shared" si="3"/>
        <v>22</v>
      </c>
      <c r="D71" t="s">
        <v>1376</v>
      </c>
      <c r="E71" t="str">
        <f t="shared" si="4"/>
        <v>22Kerbors</v>
      </c>
      <c r="F71">
        <v>22085</v>
      </c>
    </row>
    <row r="72" spans="2:6" x14ac:dyDescent="0.25">
      <c r="B72" t="str">
        <f t="shared" si="5"/>
        <v>Kerfot</v>
      </c>
      <c r="C72" s="388" t="str">
        <f t="shared" si="3"/>
        <v>22</v>
      </c>
      <c r="D72" t="s">
        <v>1428</v>
      </c>
      <c r="E72" t="str">
        <f t="shared" si="4"/>
        <v>22Kerfot</v>
      </c>
      <c r="F72">
        <v>22086</v>
      </c>
    </row>
    <row r="73" spans="2:6" x14ac:dyDescent="0.25">
      <c r="B73" t="str">
        <f t="shared" si="5"/>
        <v>Kergrist-Moëlou</v>
      </c>
      <c r="C73" s="388" t="str">
        <f t="shared" si="3"/>
        <v>22</v>
      </c>
      <c r="D73" t="s">
        <v>838</v>
      </c>
      <c r="E73" t="str">
        <f t="shared" si="4"/>
        <v>22Kergrist-Moëlou</v>
      </c>
      <c r="F73">
        <v>22087</v>
      </c>
    </row>
    <row r="74" spans="2:6" x14ac:dyDescent="0.25">
      <c r="B74" t="str">
        <f t="shared" si="5"/>
        <v>Kerien</v>
      </c>
      <c r="C74" s="388" t="str">
        <f t="shared" si="3"/>
        <v>22</v>
      </c>
      <c r="D74" t="s">
        <v>701</v>
      </c>
      <c r="E74" t="str">
        <f t="shared" si="4"/>
        <v>22Kerien</v>
      </c>
      <c r="F74">
        <v>22088</v>
      </c>
    </row>
    <row r="75" spans="2:6" x14ac:dyDescent="0.25">
      <c r="B75" t="str">
        <f t="shared" si="5"/>
        <v>Kermaria-Sulard</v>
      </c>
      <c r="C75" s="388" t="str">
        <f t="shared" si="3"/>
        <v>22</v>
      </c>
      <c r="D75" t="s">
        <v>728</v>
      </c>
      <c r="E75" t="str">
        <f t="shared" si="4"/>
        <v>22Kermaria-Sulard</v>
      </c>
      <c r="F75">
        <v>22090</v>
      </c>
    </row>
    <row r="76" spans="2:6" x14ac:dyDescent="0.25">
      <c r="B76" t="str">
        <f t="shared" si="5"/>
        <v>Kermoroc'h</v>
      </c>
      <c r="C76" s="388" t="str">
        <f t="shared" si="3"/>
        <v>22</v>
      </c>
      <c r="D76" t="s">
        <v>1128</v>
      </c>
      <c r="E76" t="str">
        <f t="shared" si="4"/>
        <v>22Kermoroc'h</v>
      </c>
      <c r="F76">
        <v>22091</v>
      </c>
    </row>
    <row r="77" spans="2:6" x14ac:dyDescent="0.25">
      <c r="B77" t="str">
        <f t="shared" si="5"/>
        <v>Kerpert</v>
      </c>
      <c r="C77" s="388" t="str">
        <f t="shared" si="3"/>
        <v>22</v>
      </c>
      <c r="D77" t="s">
        <v>702</v>
      </c>
      <c r="E77" t="str">
        <f t="shared" si="4"/>
        <v>22Kerpert</v>
      </c>
      <c r="F77">
        <v>22092</v>
      </c>
    </row>
    <row r="78" spans="2:6" x14ac:dyDescent="0.25">
      <c r="B78" t="str">
        <f t="shared" si="5"/>
        <v>La Bouillie</v>
      </c>
      <c r="C78" s="388" t="str">
        <f t="shared" si="3"/>
        <v>22</v>
      </c>
      <c r="D78" t="s">
        <v>939</v>
      </c>
      <c r="E78" t="str">
        <f t="shared" si="4"/>
        <v>22La Bouillie</v>
      </c>
      <c r="F78">
        <v>22012</v>
      </c>
    </row>
    <row r="79" spans="2:6" x14ac:dyDescent="0.25">
      <c r="B79" t="str">
        <f t="shared" si="5"/>
        <v>La Chapelle-Blanche</v>
      </c>
      <c r="C79" s="388" t="str">
        <f t="shared" si="3"/>
        <v>22</v>
      </c>
      <c r="D79" t="s">
        <v>1317</v>
      </c>
      <c r="E79" t="str">
        <f t="shared" si="4"/>
        <v>22La Chapelle-Blanche</v>
      </c>
      <c r="F79">
        <v>22036</v>
      </c>
    </row>
    <row r="80" spans="2:6" x14ac:dyDescent="0.25">
      <c r="B80" t="str">
        <f t="shared" si="5"/>
        <v>La Chapelle-Neuve</v>
      </c>
      <c r="C80" s="388" t="str">
        <f t="shared" si="3"/>
        <v>22</v>
      </c>
      <c r="D80" t="s">
        <v>666</v>
      </c>
      <c r="E80" t="str">
        <f t="shared" si="4"/>
        <v>22La Chapelle-Neuve</v>
      </c>
      <c r="F80">
        <v>22037</v>
      </c>
    </row>
    <row r="81" spans="2:6" x14ac:dyDescent="0.25">
      <c r="B81" t="str">
        <f t="shared" si="5"/>
        <v>La Chèze</v>
      </c>
      <c r="C81" s="388" t="str">
        <f t="shared" si="3"/>
        <v>22</v>
      </c>
      <c r="D81" t="s">
        <v>922</v>
      </c>
      <c r="E81" t="str">
        <f t="shared" si="4"/>
        <v>22La Chèze</v>
      </c>
      <c r="F81">
        <v>22039</v>
      </c>
    </row>
    <row r="82" spans="2:6" x14ac:dyDescent="0.25">
      <c r="B82" t="str">
        <f t="shared" si="5"/>
        <v>La Harmoye</v>
      </c>
      <c r="C82" s="388" t="str">
        <f t="shared" si="3"/>
        <v>22</v>
      </c>
      <c r="D82" t="s">
        <v>479</v>
      </c>
      <c r="E82" t="str">
        <f t="shared" si="4"/>
        <v>22La Harmoye</v>
      </c>
      <c r="F82">
        <v>22073</v>
      </c>
    </row>
    <row r="83" spans="2:6" x14ac:dyDescent="0.25">
      <c r="B83" t="str">
        <f t="shared" si="5"/>
        <v>La Landec</v>
      </c>
      <c r="C83" s="388" t="str">
        <f t="shared" si="3"/>
        <v>22</v>
      </c>
      <c r="D83" t="s">
        <v>1505</v>
      </c>
      <c r="E83" t="str">
        <f t="shared" si="4"/>
        <v>22La Landec</v>
      </c>
      <c r="F83">
        <v>22097</v>
      </c>
    </row>
    <row r="84" spans="2:6" x14ac:dyDescent="0.25">
      <c r="B84" t="str">
        <f t="shared" si="5"/>
        <v>La Malhoure</v>
      </c>
      <c r="C84" s="388" t="str">
        <f t="shared" si="3"/>
        <v>22</v>
      </c>
      <c r="D84" t="s">
        <v>953</v>
      </c>
      <c r="E84" t="str">
        <f t="shared" si="4"/>
        <v>22La Malhoure</v>
      </c>
      <c r="F84">
        <v>22140</v>
      </c>
    </row>
    <row r="85" spans="2:6" x14ac:dyDescent="0.25">
      <c r="B85" t="str">
        <f t="shared" si="5"/>
        <v>La Méaugon</v>
      </c>
      <c r="C85" s="388" t="str">
        <f t="shared" si="3"/>
        <v>22</v>
      </c>
      <c r="D85" t="s">
        <v>774</v>
      </c>
      <c r="E85" t="str">
        <f t="shared" si="4"/>
        <v>22La Méaugon</v>
      </c>
      <c r="F85">
        <v>22144</v>
      </c>
    </row>
    <row r="86" spans="2:6" x14ac:dyDescent="0.25">
      <c r="B86" t="str">
        <f t="shared" si="5"/>
        <v>La Motte</v>
      </c>
      <c r="C86" s="388" t="str">
        <f t="shared" si="3"/>
        <v>22</v>
      </c>
      <c r="D86" t="s">
        <v>476</v>
      </c>
      <c r="E86" t="str">
        <f t="shared" si="4"/>
        <v>22La Motte</v>
      </c>
      <c r="F86">
        <v>22155</v>
      </c>
    </row>
    <row r="87" spans="2:6" x14ac:dyDescent="0.25">
      <c r="B87" t="str">
        <f t="shared" si="5"/>
        <v>La Prénessaye</v>
      </c>
      <c r="C87" s="388" t="str">
        <f t="shared" si="3"/>
        <v>22</v>
      </c>
      <c r="D87" t="s">
        <v>827</v>
      </c>
      <c r="E87" t="str">
        <f t="shared" si="4"/>
        <v>22La Prénessaye</v>
      </c>
      <c r="F87">
        <v>22255</v>
      </c>
    </row>
    <row r="88" spans="2:6" x14ac:dyDescent="0.25">
      <c r="B88" t="str">
        <f t="shared" si="5"/>
        <v>La Roche-Jaudy</v>
      </c>
      <c r="C88" s="388" t="str">
        <f t="shared" si="3"/>
        <v>22</v>
      </c>
      <c r="D88" t="s">
        <v>937</v>
      </c>
      <c r="E88" t="str">
        <f t="shared" si="4"/>
        <v>22La Roche-Jaudy</v>
      </c>
      <c r="F88">
        <v>22264</v>
      </c>
    </row>
    <row r="89" spans="2:6" x14ac:dyDescent="0.25">
      <c r="B89" t="str">
        <f t="shared" si="5"/>
        <v>La Vicomté-sur-Rance</v>
      </c>
      <c r="C89" s="388" t="str">
        <f t="shared" si="3"/>
        <v>22</v>
      </c>
      <c r="D89" t="s">
        <v>1420</v>
      </c>
      <c r="E89" t="str">
        <f t="shared" si="4"/>
        <v>22La Vicomté-sur-Rance</v>
      </c>
      <c r="F89">
        <v>22385</v>
      </c>
    </row>
    <row r="90" spans="2:6" x14ac:dyDescent="0.25">
      <c r="B90" t="str">
        <f t="shared" si="5"/>
        <v>Lamballe-Armor</v>
      </c>
      <c r="C90" s="388" t="str">
        <f t="shared" si="3"/>
        <v>22</v>
      </c>
      <c r="D90" t="s">
        <v>853</v>
      </c>
      <c r="E90" t="str">
        <f t="shared" si="4"/>
        <v>22Lamballe-Armor</v>
      </c>
      <c r="F90">
        <v>22093</v>
      </c>
    </row>
    <row r="91" spans="2:6" x14ac:dyDescent="0.25">
      <c r="B91" t="str">
        <f t="shared" si="5"/>
        <v>Lancieux</v>
      </c>
      <c r="C91" s="388" t="str">
        <f t="shared" si="3"/>
        <v>22</v>
      </c>
      <c r="D91" t="s">
        <v>1434</v>
      </c>
      <c r="E91" t="str">
        <f t="shared" si="4"/>
        <v>22Lancieux</v>
      </c>
      <c r="F91">
        <v>22094</v>
      </c>
    </row>
    <row r="92" spans="2:6" x14ac:dyDescent="0.25">
      <c r="B92" t="str">
        <f t="shared" si="5"/>
        <v>Landebaëron</v>
      </c>
      <c r="C92" s="388" t="str">
        <f t="shared" si="3"/>
        <v>22</v>
      </c>
      <c r="D92" t="s">
        <v>1127</v>
      </c>
      <c r="E92" t="str">
        <f t="shared" si="4"/>
        <v>22Landebaëron</v>
      </c>
      <c r="F92">
        <v>22095</v>
      </c>
    </row>
    <row r="93" spans="2:6" x14ac:dyDescent="0.25">
      <c r="B93" t="str">
        <f t="shared" si="5"/>
        <v>Landébia</v>
      </c>
      <c r="C93" s="388" t="str">
        <f t="shared" si="3"/>
        <v>22</v>
      </c>
      <c r="D93" t="s">
        <v>1075</v>
      </c>
      <c r="E93" t="str">
        <f t="shared" si="4"/>
        <v>22Landébia</v>
      </c>
      <c r="F93">
        <v>22096</v>
      </c>
    </row>
    <row r="94" spans="2:6" x14ac:dyDescent="0.25">
      <c r="B94" t="str">
        <f t="shared" si="5"/>
        <v>Landéhen</v>
      </c>
      <c r="C94" s="388" t="str">
        <f t="shared" si="3"/>
        <v>22</v>
      </c>
      <c r="D94" t="s">
        <v>961</v>
      </c>
      <c r="E94" t="str">
        <f t="shared" si="4"/>
        <v>22Landéhen</v>
      </c>
      <c r="F94">
        <v>22098</v>
      </c>
    </row>
    <row r="95" spans="2:6" x14ac:dyDescent="0.25">
      <c r="B95" t="str">
        <f t="shared" si="5"/>
        <v>Lanfains</v>
      </c>
      <c r="C95" s="388" t="str">
        <f t="shared" si="3"/>
        <v>22</v>
      </c>
      <c r="D95" t="s">
        <v>772</v>
      </c>
      <c r="E95" t="str">
        <f t="shared" si="4"/>
        <v>22Lanfains</v>
      </c>
      <c r="F95">
        <v>22099</v>
      </c>
    </row>
    <row r="96" spans="2:6" x14ac:dyDescent="0.25">
      <c r="B96" t="str">
        <f t="shared" si="5"/>
        <v>Langoat</v>
      </c>
      <c r="C96" s="388" t="str">
        <f t="shared" si="3"/>
        <v>22</v>
      </c>
      <c r="D96" t="s">
        <v>1253</v>
      </c>
      <c r="E96" t="str">
        <f t="shared" si="4"/>
        <v>22Langoat</v>
      </c>
      <c r="F96">
        <v>22101</v>
      </c>
    </row>
    <row r="97" spans="2:6" x14ac:dyDescent="0.25">
      <c r="B97" t="str">
        <f t="shared" si="5"/>
        <v>Langrolay-sur-Rance</v>
      </c>
      <c r="C97" s="388" t="str">
        <f t="shared" si="3"/>
        <v>22</v>
      </c>
      <c r="D97" t="s">
        <v>1414</v>
      </c>
      <c r="E97" t="str">
        <f t="shared" si="4"/>
        <v>22Langrolay-sur-Rance</v>
      </c>
      <c r="F97">
        <v>22103</v>
      </c>
    </row>
    <row r="98" spans="2:6" x14ac:dyDescent="0.25">
      <c r="B98" t="str">
        <f t="shared" si="5"/>
        <v>Languédias</v>
      </c>
      <c r="C98" s="388" t="str">
        <f t="shared" si="3"/>
        <v>22</v>
      </c>
      <c r="D98" t="s">
        <v>619</v>
      </c>
      <c r="E98" t="str">
        <f t="shared" si="4"/>
        <v>22Languédias</v>
      </c>
      <c r="F98">
        <v>22104</v>
      </c>
    </row>
    <row r="99" spans="2:6" x14ac:dyDescent="0.25">
      <c r="B99" t="str">
        <f t="shared" si="5"/>
        <v>Languenan</v>
      </c>
      <c r="C99" s="388" t="str">
        <f t="shared" si="3"/>
        <v>22</v>
      </c>
      <c r="D99" t="s">
        <v>1068</v>
      </c>
      <c r="E99" t="str">
        <f t="shared" si="4"/>
        <v>22Languenan</v>
      </c>
      <c r="F99">
        <v>22105</v>
      </c>
    </row>
    <row r="100" spans="2:6" x14ac:dyDescent="0.25">
      <c r="B100" t="str">
        <f t="shared" si="5"/>
        <v>Langueux</v>
      </c>
      <c r="C100" s="388" t="str">
        <f t="shared" si="3"/>
        <v>22</v>
      </c>
      <c r="D100" t="s">
        <v>1485</v>
      </c>
      <c r="E100" t="str">
        <f t="shared" si="4"/>
        <v>22Langueux</v>
      </c>
      <c r="F100">
        <v>22106</v>
      </c>
    </row>
    <row r="101" spans="2:6" x14ac:dyDescent="0.25">
      <c r="B101" t="str">
        <f t="shared" si="5"/>
        <v>Lanleff</v>
      </c>
      <c r="C101" s="388" t="str">
        <f t="shared" si="3"/>
        <v>22</v>
      </c>
      <c r="D101" t="s">
        <v>1209</v>
      </c>
      <c r="E101" t="str">
        <f t="shared" si="4"/>
        <v>22Lanleff</v>
      </c>
      <c r="F101">
        <v>22108</v>
      </c>
    </row>
    <row r="102" spans="2:6" x14ac:dyDescent="0.25">
      <c r="B102" t="str">
        <f t="shared" si="5"/>
        <v>Lanloup</v>
      </c>
      <c r="C102" s="388" t="str">
        <f t="shared" si="3"/>
        <v>22</v>
      </c>
      <c r="D102" t="s">
        <v>1473</v>
      </c>
      <c r="E102" t="str">
        <f t="shared" si="4"/>
        <v>22Lanloup</v>
      </c>
      <c r="F102">
        <v>22109</v>
      </c>
    </row>
    <row r="103" spans="2:6" x14ac:dyDescent="0.25">
      <c r="B103" t="str">
        <f t="shared" si="5"/>
        <v>Lanmérin</v>
      </c>
      <c r="C103" s="388" t="str">
        <f t="shared" si="3"/>
        <v>22</v>
      </c>
      <c r="D103" t="s">
        <v>717</v>
      </c>
      <c r="E103" t="str">
        <f t="shared" si="4"/>
        <v>22Lanmérin</v>
      </c>
      <c r="F103">
        <v>22110</v>
      </c>
    </row>
    <row r="104" spans="2:6" x14ac:dyDescent="0.25">
      <c r="B104" t="str">
        <f t="shared" si="5"/>
        <v>Lanmodez</v>
      </c>
      <c r="C104" s="388" t="str">
        <f t="shared" si="3"/>
        <v>22</v>
      </c>
      <c r="D104" t="s">
        <v>1208</v>
      </c>
      <c r="E104" t="str">
        <f t="shared" si="4"/>
        <v>22Lanmodez</v>
      </c>
      <c r="F104">
        <v>22111</v>
      </c>
    </row>
    <row r="105" spans="2:6" x14ac:dyDescent="0.25">
      <c r="B105" t="str">
        <f t="shared" si="5"/>
        <v>Lannebert</v>
      </c>
      <c r="C105" s="388" t="str">
        <f t="shared" si="3"/>
        <v>22</v>
      </c>
      <c r="D105" t="s">
        <v>685</v>
      </c>
      <c r="E105" t="str">
        <f t="shared" si="4"/>
        <v>22Lannebert</v>
      </c>
      <c r="F105">
        <v>22112</v>
      </c>
    </row>
    <row r="106" spans="2:6" x14ac:dyDescent="0.25">
      <c r="B106" t="str">
        <f t="shared" si="5"/>
        <v>Lannion</v>
      </c>
      <c r="C106" s="388" t="str">
        <f t="shared" si="3"/>
        <v>22</v>
      </c>
      <c r="D106" t="s">
        <v>1225</v>
      </c>
      <c r="E106" t="str">
        <f t="shared" si="4"/>
        <v>22Lannion</v>
      </c>
      <c r="F106">
        <v>22113</v>
      </c>
    </row>
    <row r="107" spans="2:6" x14ac:dyDescent="0.25">
      <c r="B107" t="str">
        <f t="shared" si="5"/>
        <v>Lanrelas</v>
      </c>
      <c r="C107" s="388" t="str">
        <f t="shared" si="3"/>
        <v>22</v>
      </c>
      <c r="D107" t="s">
        <v>1238</v>
      </c>
      <c r="E107" t="str">
        <f t="shared" si="4"/>
        <v>22Lanrelas</v>
      </c>
      <c r="F107">
        <v>22114</v>
      </c>
    </row>
    <row r="108" spans="2:6" x14ac:dyDescent="0.25">
      <c r="B108" t="str">
        <f t="shared" si="5"/>
        <v>Lanrivain</v>
      </c>
      <c r="C108" s="388" t="str">
        <f t="shared" si="3"/>
        <v>22</v>
      </c>
      <c r="D108" t="s">
        <v>750</v>
      </c>
      <c r="E108" t="str">
        <f t="shared" si="4"/>
        <v>22Lanrivain</v>
      </c>
      <c r="F108">
        <v>22115</v>
      </c>
    </row>
    <row r="109" spans="2:6" x14ac:dyDescent="0.25">
      <c r="B109" t="str">
        <f t="shared" si="5"/>
        <v>Lanrodec</v>
      </c>
      <c r="C109" s="388" t="str">
        <f t="shared" si="3"/>
        <v>22</v>
      </c>
      <c r="D109" t="s">
        <v>461</v>
      </c>
      <c r="E109" t="str">
        <f t="shared" si="4"/>
        <v>22Lanrodec</v>
      </c>
      <c r="F109">
        <v>22116</v>
      </c>
    </row>
    <row r="110" spans="2:6" x14ac:dyDescent="0.25">
      <c r="B110" t="str">
        <f t="shared" si="5"/>
        <v>Lantic</v>
      </c>
      <c r="C110" s="388" t="str">
        <f t="shared" si="3"/>
        <v>22</v>
      </c>
      <c r="D110" t="s">
        <v>769</v>
      </c>
      <c r="E110" t="str">
        <f t="shared" si="4"/>
        <v>22Lantic</v>
      </c>
      <c r="F110">
        <v>22117</v>
      </c>
    </row>
    <row r="111" spans="2:6" x14ac:dyDescent="0.25">
      <c r="B111" t="str">
        <f t="shared" si="5"/>
        <v>Lanvallay</v>
      </c>
      <c r="C111" s="388" t="str">
        <f t="shared" si="3"/>
        <v>22</v>
      </c>
      <c r="D111" t="s">
        <v>1169</v>
      </c>
      <c r="E111" t="str">
        <f t="shared" si="4"/>
        <v>22Lanvallay</v>
      </c>
      <c r="F111">
        <v>22118</v>
      </c>
    </row>
    <row r="112" spans="2:6" x14ac:dyDescent="0.25">
      <c r="B112" t="str">
        <f t="shared" si="5"/>
        <v>Lanvellec</v>
      </c>
      <c r="C112" s="388" t="str">
        <f t="shared" si="3"/>
        <v>22</v>
      </c>
      <c r="D112" t="s">
        <v>719</v>
      </c>
      <c r="E112" t="str">
        <f t="shared" si="4"/>
        <v>22Lanvellec</v>
      </c>
      <c r="F112">
        <v>22119</v>
      </c>
    </row>
    <row r="113" spans="2:6" x14ac:dyDescent="0.25">
      <c r="B113" t="str">
        <f t="shared" si="5"/>
        <v>Lanvollon</v>
      </c>
      <c r="C113" s="388" t="str">
        <f t="shared" si="3"/>
        <v>22</v>
      </c>
      <c r="D113" t="s">
        <v>515</v>
      </c>
      <c r="E113" t="str">
        <f t="shared" si="4"/>
        <v>22Lanvollon</v>
      </c>
      <c r="F113">
        <v>22121</v>
      </c>
    </row>
    <row r="114" spans="2:6" x14ac:dyDescent="0.25">
      <c r="B114" t="str">
        <f t="shared" si="5"/>
        <v>Laurenan</v>
      </c>
      <c r="C114" s="388" t="str">
        <f t="shared" si="3"/>
        <v>22</v>
      </c>
      <c r="D114" t="s">
        <v>731</v>
      </c>
      <c r="E114" t="str">
        <f t="shared" si="4"/>
        <v>22Laurenan</v>
      </c>
      <c r="F114">
        <v>22122</v>
      </c>
    </row>
    <row r="115" spans="2:6" x14ac:dyDescent="0.25">
      <c r="B115" t="str">
        <f t="shared" si="5"/>
        <v>Le Bodéo</v>
      </c>
      <c r="C115" s="388" t="str">
        <f t="shared" si="3"/>
        <v>22</v>
      </c>
      <c r="D115" t="s">
        <v>1239</v>
      </c>
      <c r="E115" t="str">
        <f t="shared" si="4"/>
        <v>22Le Bodéo</v>
      </c>
      <c r="F115">
        <v>22009</v>
      </c>
    </row>
    <row r="116" spans="2:6" x14ac:dyDescent="0.25">
      <c r="B116" t="str">
        <f t="shared" si="5"/>
        <v>Le Cambout</v>
      </c>
      <c r="C116" s="388" t="str">
        <f t="shared" si="3"/>
        <v>22</v>
      </c>
      <c r="D116" t="s">
        <v>885</v>
      </c>
      <c r="E116" t="str">
        <f t="shared" si="4"/>
        <v>22Le Cambout</v>
      </c>
      <c r="F116">
        <v>22027</v>
      </c>
    </row>
    <row r="117" spans="2:6" x14ac:dyDescent="0.25">
      <c r="B117" t="str">
        <f t="shared" si="5"/>
        <v>Le Faouët</v>
      </c>
      <c r="C117" s="388" t="str">
        <f t="shared" si="3"/>
        <v>22</v>
      </c>
      <c r="D117" t="s">
        <v>557</v>
      </c>
      <c r="E117" t="str">
        <f t="shared" si="4"/>
        <v>22Le Faouët</v>
      </c>
      <c r="F117">
        <v>22057</v>
      </c>
    </row>
    <row r="118" spans="2:6" x14ac:dyDescent="0.25">
      <c r="B118" t="str">
        <f t="shared" si="5"/>
        <v>Le Fœil</v>
      </c>
      <c r="C118" s="388" t="str">
        <f t="shared" si="3"/>
        <v>22</v>
      </c>
      <c r="D118" t="s">
        <v>767</v>
      </c>
      <c r="E118" t="str">
        <f t="shared" si="4"/>
        <v>22Le Fœil</v>
      </c>
      <c r="F118">
        <v>22059</v>
      </c>
    </row>
    <row r="119" spans="2:6" x14ac:dyDescent="0.25">
      <c r="B119" t="str">
        <f t="shared" si="5"/>
        <v>Le Haut-Corlay</v>
      </c>
      <c r="C119" s="388" t="str">
        <f t="shared" si="3"/>
        <v>22</v>
      </c>
      <c r="D119" t="s">
        <v>478</v>
      </c>
      <c r="E119" t="str">
        <f t="shared" si="4"/>
        <v>22Le Haut-Corlay</v>
      </c>
      <c r="F119">
        <v>22074</v>
      </c>
    </row>
    <row r="120" spans="2:6" x14ac:dyDescent="0.25">
      <c r="B120" t="str">
        <f t="shared" si="5"/>
        <v>Le Hinglé</v>
      </c>
      <c r="C120" s="388" t="str">
        <f t="shared" si="3"/>
        <v>22</v>
      </c>
      <c r="D120" t="s">
        <v>1282</v>
      </c>
      <c r="E120" t="str">
        <f t="shared" si="4"/>
        <v>22Le Hinglé</v>
      </c>
      <c r="F120">
        <v>22082</v>
      </c>
    </row>
    <row r="121" spans="2:6" x14ac:dyDescent="0.25">
      <c r="B121" t="str">
        <f t="shared" si="5"/>
        <v>Le Leslay</v>
      </c>
      <c r="C121" s="388" t="str">
        <f t="shared" si="3"/>
        <v>22</v>
      </c>
      <c r="D121" t="s">
        <v>768</v>
      </c>
      <c r="E121" t="str">
        <f t="shared" si="4"/>
        <v>22Le Leslay</v>
      </c>
      <c r="F121">
        <v>22126</v>
      </c>
    </row>
    <row r="122" spans="2:6" x14ac:dyDescent="0.25">
      <c r="B122" t="str">
        <f t="shared" si="5"/>
        <v>Le Mené</v>
      </c>
      <c r="C122" s="388" t="str">
        <f t="shared" si="3"/>
        <v>22</v>
      </c>
      <c r="D122" t="s">
        <v>729</v>
      </c>
      <c r="E122" t="str">
        <f t="shared" si="4"/>
        <v>22Le Mené</v>
      </c>
      <c r="F122">
        <v>22046</v>
      </c>
    </row>
    <row r="123" spans="2:6" x14ac:dyDescent="0.25">
      <c r="B123" t="str">
        <f t="shared" si="5"/>
        <v>Le Merzer</v>
      </c>
      <c r="C123" s="388" t="str">
        <f t="shared" si="3"/>
        <v>22</v>
      </c>
      <c r="D123" t="s">
        <v>817</v>
      </c>
      <c r="E123" t="str">
        <f t="shared" si="4"/>
        <v>22Le Merzer</v>
      </c>
      <c r="F123">
        <v>22150</v>
      </c>
    </row>
    <row r="124" spans="2:6" x14ac:dyDescent="0.25">
      <c r="B124" t="str">
        <f t="shared" si="5"/>
        <v>Le Moustoir</v>
      </c>
      <c r="C124" s="388" t="str">
        <f t="shared" si="3"/>
        <v>22</v>
      </c>
      <c r="D124" t="s">
        <v>601</v>
      </c>
      <c r="E124" t="str">
        <f t="shared" si="4"/>
        <v>22Le Moustoir</v>
      </c>
      <c r="F124">
        <v>22157</v>
      </c>
    </row>
    <row r="125" spans="2:6" x14ac:dyDescent="0.25">
      <c r="B125" t="str">
        <f t="shared" si="5"/>
        <v>Le Quillio</v>
      </c>
      <c r="C125" s="388" t="str">
        <f t="shared" si="3"/>
        <v>22</v>
      </c>
      <c r="D125" t="s">
        <v>468</v>
      </c>
      <c r="E125" t="str">
        <f t="shared" si="4"/>
        <v>22Le Quillio</v>
      </c>
      <c r="F125">
        <v>22260</v>
      </c>
    </row>
    <row r="126" spans="2:6" x14ac:dyDescent="0.25">
      <c r="B126" t="str">
        <f t="shared" si="5"/>
        <v>Le Quiou</v>
      </c>
      <c r="C126" s="388" t="str">
        <f t="shared" si="3"/>
        <v>22</v>
      </c>
      <c r="D126" t="s">
        <v>707</v>
      </c>
      <c r="E126" t="str">
        <f t="shared" si="4"/>
        <v>22Le Quiou</v>
      </c>
      <c r="F126">
        <v>22263</v>
      </c>
    </row>
    <row r="127" spans="2:6" x14ac:dyDescent="0.25">
      <c r="B127" t="str">
        <f t="shared" si="5"/>
        <v>Le Vieux-Bourg</v>
      </c>
      <c r="C127" s="388" t="str">
        <f t="shared" si="3"/>
        <v>22</v>
      </c>
      <c r="D127" t="s">
        <v>1206</v>
      </c>
      <c r="E127" t="str">
        <f t="shared" si="4"/>
        <v>22Le Vieux-Bourg</v>
      </c>
      <c r="F127">
        <v>22386</v>
      </c>
    </row>
    <row r="128" spans="2:6" x14ac:dyDescent="0.25">
      <c r="B128" t="str">
        <f t="shared" si="5"/>
        <v>Le Vieux-Marché</v>
      </c>
      <c r="C128" s="388" t="str">
        <f t="shared" si="3"/>
        <v>22</v>
      </c>
      <c r="D128" t="s">
        <v>721</v>
      </c>
      <c r="E128" t="str">
        <f t="shared" si="4"/>
        <v>22Le Vieux-Marché</v>
      </c>
      <c r="F128">
        <v>22387</v>
      </c>
    </row>
    <row r="129" spans="2:6" x14ac:dyDescent="0.25">
      <c r="B129" t="str">
        <f t="shared" si="5"/>
        <v>Les Champs-Géraux</v>
      </c>
      <c r="C129" s="388" t="str">
        <f t="shared" si="3"/>
        <v>22</v>
      </c>
      <c r="D129" t="s">
        <v>1384</v>
      </c>
      <c r="E129" t="str">
        <f t="shared" si="4"/>
        <v>22Les Champs-Géraux</v>
      </c>
      <c r="F129">
        <v>22035</v>
      </c>
    </row>
    <row r="130" spans="2:6" x14ac:dyDescent="0.25">
      <c r="B130" t="str">
        <f t="shared" si="5"/>
        <v>Lescouët-Gouarec</v>
      </c>
      <c r="C130" s="388" t="str">
        <f t="shared" si="3"/>
        <v>22</v>
      </c>
      <c r="D130" t="s">
        <v>914</v>
      </c>
      <c r="E130" t="str">
        <f t="shared" si="4"/>
        <v>22Lescouët-Gouarec</v>
      </c>
      <c r="F130">
        <v>22124</v>
      </c>
    </row>
    <row r="131" spans="2:6" x14ac:dyDescent="0.25">
      <c r="B131" t="str">
        <f t="shared" si="5"/>
        <v>Lézardrieux</v>
      </c>
      <c r="C131" s="388" t="str">
        <f t="shared" si="3"/>
        <v>22</v>
      </c>
      <c r="D131" t="s">
        <v>1256</v>
      </c>
      <c r="E131" t="str">
        <f t="shared" si="4"/>
        <v>22Lézardrieux</v>
      </c>
      <c r="F131">
        <v>22127</v>
      </c>
    </row>
    <row r="132" spans="2:6" x14ac:dyDescent="0.25">
      <c r="B132" t="str">
        <f t="shared" si="5"/>
        <v>Locarn</v>
      </c>
      <c r="C132" s="388" t="str">
        <f t="shared" si="3"/>
        <v>22</v>
      </c>
      <c r="D132" t="s">
        <v>655</v>
      </c>
      <c r="E132" t="str">
        <f t="shared" si="4"/>
        <v>22Locarn</v>
      </c>
      <c r="F132">
        <v>22128</v>
      </c>
    </row>
    <row r="133" spans="2:6" x14ac:dyDescent="0.25">
      <c r="B133" t="str">
        <f t="shared" si="5"/>
        <v>Loc-Envel</v>
      </c>
      <c r="C133" s="388" t="str">
        <f t="shared" ref="C133:C196" si="6">LEFT(F133,2)</f>
        <v>22</v>
      </c>
      <c r="D133" t="s">
        <v>743</v>
      </c>
      <c r="E133" t="str">
        <f t="shared" ref="E133:E196" si="7">CONCATENATE(C133,D133)</f>
        <v>22Loc-Envel</v>
      </c>
      <c r="F133">
        <v>22129</v>
      </c>
    </row>
    <row r="134" spans="2:6" x14ac:dyDescent="0.25">
      <c r="B134" t="str">
        <f t="shared" ref="B134:B197" si="8">IF(A$2=29,D484,IF(A$2=35,D834,IF(A$2=56,D1184,D134)))</f>
        <v>Loguivy-Plougras</v>
      </c>
      <c r="C134" s="388" t="str">
        <f t="shared" si="6"/>
        <v>22</v>
      </c>
      <c r="D134" t="s">
        <v>698</v>
      </c>
      <c r="E134" t="str">
        <f t="shared" si="7"/>
        <v>22Loguivy-Plougras</v>
      </c>
      <c r="F134">
        <v>22131</v>
      </c>
    </row>
    <row r="135" spans="2:6" x14ac:dyDescent="0.25">
      <c r="B135" t="str">
        <f t="shared" si="8"/>
        <v>Lohuec</v>
      </c>
      <c r="C135" s="388" t="str">
        <f t="shared" si="6"/>
        <v>22</v>
      </c>
      <c r="D135" t="s">
        <v>581</v>
      </c>
      <c r="E135" t="str">
        <f t="shared" si="7"/>
        <v>22Lohuec</v>
      </c>
      <c r="F135">
        <v>22132</v>
      </c>
    </row>
    <row r="136" spans="2:6" x14ac:dyDescent="0.25">
      <c r="B136" t="str">
        <f t="shared" si="8"/>
        <v>Loscouët-sur-Meu</v>
      </c>
      <c r="C136" s="388" t="str">
        <f t="shared" si="6"/>
        <v>22</v>
      </c>
      <c r="D136" t="s">
        <v>1315</v>
      </c>
      <c r="E136" t="str">
        <f t="shared" si="7"/>
        <v>22Loscouët-sur-Meu</v>
      </c>
      <c r="F136">
        <v>22133</v>
      </c>
    </row>
    <row r="137" spans="2:6" x14ac:dyDescent="0.25">
      <c r="B137" t="str">
        <f t="shared" si="8"/>
        <v>Louannec</v>
      </c>
      <c r="C137" s="388" t="str">
        <f t="shared" si="6"/>
        <v>22</v>
      </c>
      <c r="D137" t="s">
        <v>1191</v>
      </c>
      <c r="E137" t="str">
        <f t="shared" si="7"/>
        <v>22Louannec</v>
      </c>
      <c r="F137">
        <v>22134</v>
      </c>
    </row>
    <row r="138" spans="2:6" x14ac:dyDescent="0.25">
      <c r="B138" t="str">
        <f t="shared" si="8"/>
        <v>Louargat</v>
      </c>
      <c r="C138" s="388" t="str">
        <f t="shared" si="6"/>
        <v>22</v>
      </c>
      <c r="D138" t="s">
        <v>1313</v>
      </c>
      <c r="E138" t="str">
        <f t="shared" si="7"/>
        <v>22Louargat</v>
      </c>
      <c r="F138">
        <v>22135</v>
      </c>
    </row>
    <row r="139" spans="2:6" x14ac:dyDescent="0.25">
      <c r="B139" t="str">
        <f t="shared" si="8"/>
        <v>Loudéac</v>
      </c>
      <c r="C139" s="388" t="str">
        <f t="shared" si="6"/>
        <v>22</v>
      </c>
      <c r="D139" t="s">
        <v>921</v>
      </c>
      <c r="E139" t="str">
        <f t="shared" si="7"/>
        <v>22Loudéac</v>
      </c>
      <c r="F139">
        <v>22136</v>
      </c>
    </row>
    <row r="140" spans="2:6" x14ac:dyDescent="0.25">
      <c r="B140" t="str">
        <f t="shared" si="8"/>
        <v>Maël-Carhaix</v>
      </c>
      <c r="C140" s="388" t="str">
        <f t="shared" si="6"/>
        <v>22</v>
      </c>
      <c r="D140" t="s">
        <v>1121</v>
      </c>
      <c r="E140" t="str">
        <f t="shared" si="7"/>
        <v>22Maël-Carhaix</v>
      </c>
      <c r="F140">
        <v>22137</v>
      </c>
    </row>
    <row r="141" spans="2:6" x14ac:dyDescent="0.25">
      <c r="B141" t="str">
        <f t="shared" si="8"/>
        <v>Maël-Pestivien</v>
      </c>
      <c r="C141" s="388" t="str">
        <f t="shared" si="6"/>
        <v>22</v>
      </c>
      <c r="D141" t="s">
        <v>744</v>
      </c>
      <c r="E141" t="str">
        <f t="shared" si="7"/>
        <v>22Maël-Pestivien</v>
      </c>
      <c r="F141">
        <v>22138</v>
      </c>
    </row>
    <row r="142" spans="2:6" x14ac:dyDescent="0.25">
      <c r="B142" t="str">
        <f t="shared" si="8"/>
        <v>Magoar</v>
      </c>
      <c r="C142" s="388" t="str">
        <f t="shared" si="6"/>
        <v>22</v>
      </c>
      <c r="D142" t="s">
        <v>749</v>
      </c>
      <c r="E142" t="str">
        <f t="shared" si="7"/>
        <v>22Magoar</v>
      </c>
      <c r="F142">
        <v>22139</v>
      </c>
    </row>
    <row r="143" spans="2:6" x14ac:dyDescent="0.25">
      <c r="B143" t="str">
        <f t="shared" si="8"/>
        <v>Mantallot</v>
      </c>
      <c r="C143" s="388" t="str">
        <f t="shared" si="6"/>
        <v>22</v>
      </c>
      <c r="D143" t="s">
        <v>643</v>
      </c>
      <c r="E143" t="str">
        <f t="shared" si="7"/>
        <v>22Mantallot</v>
      </c>
      <c r="F143">
        <v>22141</v>
      </c>
    </row>
    <row r="144" spans="2:6" x14ac:dyDescent="0.25">
      <c r="B144" t="str">
        <f t="shared" si="8"/>
        <v>Matignon</v>
      </c>
      <c r="C144" s="388" t="str">
        <f t="shared" si="6"/>
        <v>22</v>
      </c>
      <c r="D144" t="s">
        <v>1424</v>
      </c>
      <c r="E144" t="str">
        <f t="shared" si="7"/>
        <v>22Matignon</v>
      </c>
      <c r="F144">
        <v>22143</v>
      </c>
    </row>
    <row r="145" spans="2:6" x14ac:dyDescent="0.25">
      <c r="B145" t="str">
        <f t="shared" si="8"/>
        <v>Mégrit</v>
      </c>
      <c r="C145" s="388" t="str">
        <f t="shared" si="6"/>
        <v>22</v>
      </c>
      <c r="D145" t="s">
        <v>616</v>
      </c>
      <c r="E145" t="str">
        <f t="shared" si="7"/>
        <v>22Mégrit</v>
      </c>
      <c r="F145">
        <v>22145</v>
      </c>
    </row>
    <row r="146" spans="2:6" x14ac:dyDescent="0.25">
      <c r="B146" t="str">
        <f t="shared" si="8"/>
        <v>Mellionnec</v>
      </c>
      <c r="C146" s="388" t="str">
        <f t="shared" si="6"/>
        <v>22</v>
      </c>
      <c r="D146" t="s">
        <v>910</v>
      </c>
      <c r="E146" t="str">
        <f t="shared" si="7"/>
        <v>22Mellionnec</v>
      </c>
      <c r="F146">
        <v>22146</v>
      </c>
    </row>
    <row r="147" spans="2:6" x14ac:dyDescent="0.25">
      <c r="B147" t="str">
        <f t="shared" si="8"/>
        <v>Merdrignac</v>
      </c>
      <c r="C147" s="388" t="str">
        <f t="shared" si="6"/>
        <v>22</v>
      </c>
      <c r="D147" t="s">
        <v>918</v>
      </c>
      <c r="E147" t="str">
        <f t="shared" si="7"/>
        <v>22Merdrignac</v>
      </c>
      <c r="F147">
        <v>22147</v>
      </c>
    </row>
    <row r="148" spans="2:6" x14ac:dyDescent="0.25">
      <c r="B148" t="str">
        <f t="shared" si="8"/>
        <v>Mérillac</v>
      </c>
      <c r="C148" s="388" t="str">
        <f t="shared" si="6"/>
        <v>22</v>
      </c>
      <c r="D148" t="s">
        <v>711</v>
      </c>
      <c r="E148" t="str">
        <f t="shared" si="7"/>
        <v>22Mérillac</v>
      </c>
      <c r="F148">
        <v>22148</v>
      </c>
    </row>
    <row r="149" spans="2:6" x14ac:dyDescent="0.25">
      <c r="B149" t="str">
        <f t="shared" si="8"/>
        <v>Merléac</v>
      </c>
      <c r="C149" s="388" t="str">
        <f t="shared" si="6"/>
        <v>22</v>
      </c>
      <c r="D149" t="s">
        <v>477</v>
      </c>
      <c r="E149" t="str">
        <f t="shared" si="7"/>
        <v>22Merléac</v>
      </c>
      <c r="F149">
        <v>22149</v>
      </c>
    </row>
    <row r="150" spans="2:6" x14ac:dyDescent="0.25">
      <c r="B150" t="str">
        <f t="shared" si="8"/>
        <v>Minihy-Tréguier</v>
      </c>
      <c r="C150" s="388" t="str">
        <f t="shared" si="6"/>
        <v>22</v>
      </c>
      <c r="D150" t="s">
        <v>1188</v>
      </c>
      <c r="E150" t="str">
        <f t="shared" si="7"/>
        <v>22Minihy-Tréguier</v>
      </c>
      <c r="F150">
        <v>22152</v>
      </c>
    </row>
    <row r="151" spans="2:6" x14ac:dyDescent="0.25">
      <c r="B151" t="str">
        <f t="shared" si="8"/>
        <v>Moncontour</v>
      </c>
      <c r="C151" s="388" t="str">
        <f t="shared" si="6"/>
        <v>22</v>
      </c>
      <c r="D151" t="s">
        <v>677</v>
      </c>
      <c r="E151" t="str">
        <f t="shared" si="7"/>
        <v>22Moncontour</v>
      </c>
      <c r="F151">
        <v>22153</v>
      </c>
    </row>
    <row r="152" spans="2:6" x14ac:dyDescent="0.25">
      <c r="B152" t="str">
        <f t="shared" si="8"/>
        <v>Moustéru</v>
      </c>
      <c r="C152" s="388" t="str">
        <f t="shared" si="6"/>
        <v>22</v>
      </c>
      <c r="D152" t="s">
        <v>839</v>
      </c>
      <c r="E152" t="str">
        <f t="shared" si="7"/>
        <v>22Moustéru</v>
      </c>
      <c r="F152">
        <v>22156</v>
      </c>
    </row>
    <row r="153" spans="2:6" x14ac:dyDescent="0.25">
      <c r="B153" t="str">
        <f t="shared" si="8"/>
        <v>Noyal</v>
      </c>
      <c r="C153" s="388" t="str">
        <f t="shared" si="6"/>
        <v>22</v>
      </c>
      <c r="D153" t="s">
        <v>955</v>
      </c>
      <c r="E153" t="str">
        <f t="shared" si="7"/>
        <v>22Noyal</v>
      </c>
      <c r="F153">
        <v>22160</v>
      </c>
    </row>
    <row r="154" spans="2:6" x14ac:dyDescent="0.25">
      <c r="B154" t="str">
        <f t="shared" si="8"/>
        <v>Pabu</v>
      </c>
      <c r="C154" s="388" t="str">
        <f t="shared" si="6"/>
        <v>22</v>
      </c>
      <c r="D154" t="s">
        <v>1116</v>
      </c>
      <c r="E154" t="str">
        <f t="shared" si="7"/>
        <v>22Pabu</v>
      </c>
      <c r="F154">
        <v>22161</v>
      </c>
    </row>
    <row r="155" spans="2:6" x14ac:dyDescent="0.25">
      <c r="B155" t="str">
        <f t="shared" si="8"/>
        <v>Paimpol</v>
      </c>
      <c r="C155" s="388" t="str">
        <f t="shared" si="6"/>
        <v>22</v>
      </c>
      <c r="D155" t="s">
        <v>1257</v>
      </c>
      <c r="E155" t="str">
        <f t="shared" si="7"/>
        <v>22Paimpol</v>
      </c>
      <c r="F155">
        <v>22162</v>
      </c>
    </row>
    <row r="156" spans="2:6" x14ac:dyDescent="0.25">
      <c r="B156" t="str">
        <f t="shared" si="8"/>
        <v>Paule</v>
      </c>
      <c r="C156" s="388" t="str">
        <f t="shared" si="6"/>
        <v>22</v>
      </c>
      <c r="D156" t="s">
        <v>904</v>
      </c>
      <c r="E156" t="str">
        <f t="shared" si="7"/>
        <v>22Paule</v>
      </c>
      <c r="F156">
        <v>22163</v>
      </c>
    </row>
    <row r="157" spans="2:6" x14ac:dyDescent="0.25">
      <c r="B157" t="str">
        <f t="shared" si="8"/>
        <v>Pédernec</v>
      </c>
      <c r="C157" s="388" t="str">
        <f t="shared" si="6"/>
        <v>22</v>
      </c>
      <c r="D157" t="s">
        <v>1129</v>
      </c>
      <c r="E157" t="str">
        <f t="shared" si="7"/>
        <v>22Pédernec</v>
      </c>
      <c r="F157">
        <v>22164</v>
      </c>
    </row>
    <row r="158" spans="2:6" x14ac:dyDescent="0.25">
      <c r="B158" t="str">
        <f t="shared" si="8"/>
        <v>Penguily</v>
      </c>
      <c r="C158" s="388" t="str">
        <f t="shared" si="6"/>
        <v>22</v>
      </c>
      <c r="D158" t="s">
        <v>951</v>
      </c>
      <c r="E158" t="str">
        <f t="shared" si="7"/>
        <v>22Penguily</v>
      </c>
      <c r="F158">
        <v>22165</v>
      </c>
    </row>
    <row r="159" spans="2:6" x14ac:dyDescent="0.25">
      <c r="B159" t="str">
        <f t="shared" si="8"/>
        <v>Penvénan</v>
      </c>
      <c r="C159" s="388" t="str">
        <f t="shared" si="6"/>
        <v>22</v>
      </c>
      <c r="D159" t="s">
        <v>1323</v>
      </c>
      <c r="E159" t="str">
        <f t="shared" si="7"/>
        <v>22Penvénan</v>
      </c>
      <c r="F159">
        <v>22166</v>
      </c>
    </row>
    <row r="160" spans="2:6" x14ac:dyDescent="0.25">
      <c r="B160" t="str">
        <f t="shared" si="8"/>
        <v>Perros-Guirec</v>
      </c>
      <c r="C160" s="388" t="str">
        <f t="shared" si="6"/>
        <v>22</v>
      </c>
      <c r="D160" t="s">
        <v>1187</v>
      </c>
      <c r="E160" t="str">
        <f t="shared" si="7"/>
        <v>22Perros-Guirec</v>
      </c>
      <c r="F160">
        <v>22168</v>
      </c>
    </row>
    <row r="161" spans="2:6" x14ac:dyDescent="0.25">
      <c r="B161" t="str">
        <f t="shared" si="8"/>
        <v>Peumerit-Quintin</v>
      </c>
      <c r="C161" s="388" t="str">
        <f t="shared" si="6"/>
        <v>22</v>
      </c>
      <c r="D161" t="s">
        <v>740</v>
      </c>
      <c r="E161" t="str">
        <f t="shared" si="7"/>
        <v>22Peumerit-Quintin</v>
      </c>
      <c r="F161">
        <v>22169</v>
      </c>
    </row>
    <row r="162" spans="2:6" x14ac:dyDescent="0.25">
      <c r="B162" t="str">
        <f t="shared" si="8"/>
        <v>Plaine-Haute</v>
      </c>
      <c r="C162" s="388" t="str">
        <f t="shared" si="6"/>
        <v>22</v>
      </c>
      <c r="D162" t="s">
        <v>755</v>
      </c>
      <c r="E162" t="str">
        <f t="shared" si="7"/>
        <v>22Plaine-Haute</v>
      </c>
      <c r="F162">
        <v>22170</v>
      </c>
    </row>
    <row r="163" spans="2:6" x14ac:dyDescent="0.25">
      <c r="B163" t="str">
        <f t="shared" si="8"/>
        <v>Plaintel</v>
      </c>
      <c r="C163" s="388" t="str">
        <f t="shared" si="6"/>
        <v>22</v>
      </c>
      <c r="D163" t="s">
        <v>757</v>
      </c>
      <c r="E163" t="str">
        <f t="shared" si="7"/>
        <v>22Plaintel</v>
      </c>
      <c r="F163">
        <v>22171</v>
      </c>
    </row>
    <row r="164" spans="2:6" x14ac:dyDescent="0.25">
      <c r="B164" t="str">
        <f t="shared" si="8"/>
        <v>Plancoët</v>
      </c>
      <c r="C164" s="388" t="str">
        <f t="shared" si="6"/>
        <v>22</v>
      </c>
      <c r="D164" t="s">
        <v>824</v>
      </c>
      <c r="E164" t="str">
        <f t="shared" si="7"/>
        <v>22Plancoët</v>
      </c>
      <c r="F164">
        <v>22172</v>
      </c>
    </row>
    <row r="165" spans="2:6" x14ac:dyDescent="0.25">
      <c r="B165" t="str">
        <f t="shared" si="8"/>
        <v>Pléboulle</v>
      </c>
      <c r="C165" s="388" t="str">
        <f t="shared" si="6"/>
        <v>22</v>
      </c>
      <c r="D165" t="s">
        <v>1410</v>
      </c>
      <c r="E165" t="str">
        <f t="shared" si="7"/>
        <v>22Pléboulle</v>
      </c>
      <c r="F165">
        <v>22174</v>
      </c>
    </row>
    <row r="166" spans="2:6" x14ac:dyDescent="0.25">
      <c r="B166" t="str">
        <f t="shared" si="8"/>
        <v>Plédéliac</v>
      </c>
      <c r="C166" s="388" t="str">
        <f t="shared" si="6"/>
        <v>22</v>
      </c>
      <c r="D166" t="s">
        <v>945</v>
      </c>
      <c r="E166" t="str">
        <f t="shared" si="7"/>
        <v>22Plédéliac</v>
      </c>
      <c r="F166">
        <v>22175</v>
      </c>
    </row>
    <row r="167" spans="2:6" x14ac:dyDescent="0.25">
      <c r="B167" t="str">
        <f t="shared" si="8"/>
        <v>Plédran</v>
      </c>
      <c r="C167" s="388" t="str">
        <f t="shared" si="6"/>
        <v>22</v>
      </c>
      <c r="D167" t="s">
        <v>754</v>
      </c>
      <c r="E167" t="str">
        <f t="shared" si="7"/>
        <v>22Plédran</v>
      </c>
      <c r="F167">
        <v>22176</v>
      </c>
    </row>
    <row r="168" spans="2:6" x14ac:dyDescent="0.25">
      <c r="B168" t="str">
        <f t="shared" si="8"/>
        <v>Pléguien</v>
      </c>
      <c r="C168" s="388" t="str">
        <f t="shared" si="6"/>
        <v>22</v>
      </c>
      <c r="D168" t="s">
        <v>448</v>
      </c>
      <c r="E168" t="str">
        <f t="shared" si="7"/>
        <v>22Pléguien</v>
      </c>
      <c r="F168">
        <v>22177</v>
      </c>
    </row>
    <row r="169" spans="2:6" x14ac:dyDescent="0.25">
      <c r="B169" t="str">
        <f t="shared" si="8"/>
        <v>Pléhédel</v>
      </c>
      <c r="C169" s="388" t="str">
        <f t="shared" si="6"/>
        <v>22</v>
      </c>
      <c r="D169" t="s">
        <v>1328</v>
      </c>
      <c r="E169" t="str">
        <f t="shared" si="7"/>
        <v>22Pléhédel</v>
      </c>
      <c r="F169">
        <v>22178</v>
      </c>
    </row>
    <row r="170" spans="2:6" x14ac:dyDescent="0.25">
      <c r="B170" t="str">
        <f t="shared" si="8"/>
        <v>Plélan-le-Petit</v>
      </c>
      <c r="C170" s="388" t="str">
        <f t="shared" si="6"/>
        <v>22</v>
      </c>
      <c r="D170" t="s">
        <v>1233</v>
      </c>
      <c r="E170" t="str">
        <f t="shared" si="7"/>
        <v>22Plélan-le-Petit</v>
      </c>
      <c r="F170">
        <v>22180</v>
      </c>
    </row>
    <row r="171" spans="2:6" x14ac:dyDescent="0.25">
      <c r="B171" t="str">
        <f t="shared" si="8"/>
        <v>Plélauff</v>
      </c>
      <c r="C171" s="388" t="str">
        <f t="shared" si="6"/>
        <v>22</v>
      </c>
      <c r="D171" t="s">
        <v>751</v>
      </c>
      <c r="E171" t="str">
        <f t="shared" si="7"/>
        <v>22Plélauff</v>
      </c>
      <c r="F171">
        <v>22181</v>
      </c>
    </row>
    <row r="172" spans="2:6" x14ac:dyDescent="0.25">
      <c r="B172" t="str">
        <f t="shared" si="8"/>
        <v>Plélo</v>
      </c>
      <c r="C172" s="388" t="str">
        <f t="shared" si="6"/>
        <v>22</v>
      </c>
      <c r="D172" t="s">
        <v>1161</v>
      </c>
      <c r="E172" t="str">
        <f t="shared" si="7"/>
        <v>22Plélo</v>
      </c>
      <c r="F172">
        <v>22182</v>
      </c>
    </row>
    <row r="173" spans="2:6" x14ac:dyDescent="0.25">
      <c r="B173" t="str">
        <f t="shared" si="8"/>
        <v>Plémet</v>
      </c>
      <c r="C173" s="388" t="str">
        <f t="shared" si="6"/>
        <v>22</v>
      </c>
      <c r="D173" t="s">
        <v>828</v>
      </c>
      <c r="E173" t="str">
        <f t="shared" si="7"/>
        <v>22Plémet</v>
      </c>
      <c r="F173">
        <v>22183</v>
      </c>
    </row>
    <row r="174" spans="2:6" x14ac:dyDescent="0.25">
      <c r="B174" t="str">
        <f t="shared" si="8"/>
        <v>Plémy</v>
      </c>
      <c r="C174" s="388" t="str">
        <f t="shared" si="6"/>
        <v>22</v>
      </c>
      <c r="D174" t="s">
        <v>636</v>
      </c>
      <c r="E174" t="str">
        <f t="shared" si="7"/>
        <v>22Plémy</v>
      </c>
      <c r="F174">
        <v>22184</v>
      </c>
    </row>
    <row r="175" spans="2:6" x14ac:dyDescent="0.25">
      <c r="B175" t="str">
        <f t="shared" si="8"/>
        <v>Plénée-Jugon</v>
      </c>
      <c r="C175" s="388" t="str">
        <f t="shared" si="6"/>
        <v>22</v>
      </c>
      <c r="D175" t="s">
        <v>1204</v>
      </c>
      <c r="E175" t="str">
        <f t="shared" si="7"/>
        <v>22Plénée-Jugon</v>
      </c>
      <c r="F175">
        <v>22185</v>
      </c>
    </row>
    <row r="176" spans="2:6" x14ac:dyDescent="0.25">
      <c r="B176" t="str">
        <f t="shared" si="8"/>
        <v>Pléneuf-Val-André</v>
      </c>
      <c r="C176" s="388" t="str">
        <f t="shared" si="6"/>
        <v>22</v>
      </c>
      <c r="D176" t="s">
        <v>1532</v>
      </c>
      <c r="E176" t="str">
        <f t="shared" si="7"/>
        <v>22Pléneuf-Val-André</v>
      </c>
      <c r="F176">
        <v>22186</v>
      </c>
    </row>
    <row r="177" spans="2:6" x14ac:dyDescent="0.25">
      <c r="B177" t="str">
        <f t="shared" si="8"/>
        <v>Plérin</v>
      </c>
      <c r="C177" s="388" t="str">
        <f t="shared" si="6"/>
        <v>22</v>
      </c>
      <c r="D177" t="s">
        <v>1486</v>
      </c>
      <c r="E177" t="str">
        <f t="shared" si="7"/>
        <v>22Plérin</v>
      </c>
      <c r="F177">
        <v>22187</v>
      </c>
    </row>
    <row r="178" spans="2:6" x14ac:dyDescent="0.25">
      <c r="B178" t="str">
        <f t="shared" si="8"/>
        <v>Plerneuf</v>
      </c>
      <c r="C178" s="388" t="str">
        <f t="shared" si="6"/>
        <v>22</v>
      </c>
      <c r="D178" t="s">
        <v>753</v>
      </c>
      <c r="E178" t="str">
        <f t="shared" si="7"/>
        <v>22Plerneuf</v>
      </c>
      <c r="F178">
        <v>22188</v>
      </c>
    </row>
    <row r="179" spans="2:6" x14ac:dyDescent="0.25">
      <c r="B179" t="str">
        <f t="shared" si="8"/>
        <v>Plésidy</v>
      </c>
      <c r="C179" s="388" t="str">
        <f t="shared" si="6"/>
        <v>22</v>
      </c>
      <c r="D179" t="s">
        <v>1556</v>
      </c>
      <c r="E179" t="str">
        <f t="shared" si="7"/>
        <v>22Plésidy</v>
      </c>
      <c r="F179">
        <v>22189</v>
      </c>
    </row>
    <row r="180" spans="2:6" x14ac:dyDescent="0.25">
      <c r="B180" t="str">
        <f t="shared" si="8"/>
        <v>Pleslin-Trigavou</v>
      </c>
      <c r="C180" s="388" t="str">
        <f t="shared" si="6"/>
        <v>22</v>
      </c>
      <c r="D180" t="s">
        <v>1543</v>
      </c>
      <c r="E180" t="str">
        <f t="shared" si="7"/>
        <v>22Pleslin-Trigavou</v>
      </c>
      <c r="F180">
        <v>22190</v>
      </c>
    </row>
    <row r="181" spans="2:6" x14ac:dyDescent="0.25">
      <c r="B181" t="str">
        <f t="shared" si="8"/>
        <v>Plestan</v>
      </c>
      <c r="C181" s="388" t="str">
        <f t="shared" si="6"/>
        <v>22</v>
      </c>
      <c r="D181" t="s">
        <v>957</v>
      </c>
      <c r="E181" t="str">
        <f t="shared" si="7"/>
        <v>22Plestan</v>
      </c>
      <c r="F181">
        <v>22193</v>
      </c>
    </row>
    <row r="182" spans="2:6" x14ac:dyDescent="0.25">
      <c r="B182" t="str">
        <f t="shared" si="8"/>
        <v>Plestin-les-Grèves</v>
      </c>
      <c r="C182" s="388" t="str">
        <f t="shared" si="6"/>
        <v>22</v>
      </c>
      <c r="D182" t="s">
        <v>1254</v>
      </c>
      <c r="E182" t="str">
        <f t="shared" si="7"/>
        <v>22Plestin-les-Grèves</v>
      </c>
      <c r="F182">
        <v>22194</v>
      </c>
    </row>
    <row r="183" spans="2:6" x14ac:dyDescent="0.25">
      <c r="B183" t="str">
        <f t="shared" si="8"/>
        <v>Pleubian</v>
      </c>
      <c r="C183" s="388" t="str">
        <f t="shared" si="6"/>
        <v>22</v>
      </c>
      <c r="D183" t="s">
        <v>1386</v>
      </c>
      <c r="E183" t="str">
        <f t="shared" si="7"/>
        <v>22Pleubian</v>
      </c>
      <c r="F183">
        <v>22195</v>
      </c>
    </row>
    <row r="184" spans="2:6" x14ac:dyDescent="0.25">
      <c r="B184" t="str">
        <f t="shared" si="8"/>
        <v>Pleudaniel</v>
      </c>
      <c r="C184" s="388" t="str">
        <f t="shared" si="6"/>
        <v>22</v>
      </c>
      <c r="D184" t="s">
        <v>1378</v>
      </c>
      <c r="E184" t="str">
        <f t="shared" si="7"/>
        <v>22Pleudaniel</v>
      </c>
      <c r="F184">
        <v>22196</v>
      </c>
    </row>
    <row r="185" spans="2:6" x14ac:dyDescent="0.25">
      <c r="B185" t="str">
        <f t="shared" si="8"/>
        <v>Pleudihen-sur-Rance</v>
      </c>
      <c r="C185" s="388" t="str">
        <f t="shared" si="6"/>
        <v>22</v>
      </c>
      <c r="D185" t="s">
        <v>1413</v>
      </c>
      <c r="E185" t="str">
        <f t="shared" si="7"/>
        <v>22Pleudihen-sur-Rance</v>
      </c>
      <c r="F185">
        <v>22197</v>
      </c>
    </row>
    <row r="186" spans="2:6" x14ac:dyDescent="0.25">
      <c r="B186" t="str">
        <f t="shared" si="8"/>
        <v>Pleumeur-Bodou</v>
      </c>
      <c r="C186" s="388" t="str">
        <f t="shared" si="6"/>
        <v>22</v>
      </c>
      <c r="D186" t="s">
        <v>1368</v>
      </c>
      <c r="E186" t="str">
        <f t="shared" si="7"/>
        <v>22Pleumeur-Bodou</v>
      </c>
      <c r="F186">
        <v>22198</v>
      </c>
    </row>
    <row r="187" spans="2:6" x14ac:dyDescent="0.25">
      <c r="B187" t="str">
        <f t="shared" si="8"/>
        <v>Pleumeur-Gautier</v>
      </c>
      <c r="C187" s="388" t="str">
        <f t="shared" si="6"/>
        <v>22</v>
      </c>
      <c r="D187" t="s">
        <v>640</v>
      </c>
      <c r="E187" t="str">
        <f t="shared" si="7"/>
        <v>22Pleumeur-Gautier</v>
      </c>
      <c r="F187">
        <v>22199</v>
      </c>
    </row>
    <row r="188" spans="2:6" x14ac:dyDescent="0.25">
      <c r="B188" t="str">
        <f t="shared" si="8"/>
        <v>Pléven</v>
      </c>
      <c r="C188" s="388" t="str">
        <f t="shared" si="6"/>
        <v>22</v>
      </c>
      <c r="D188" t="s">
        <v>1074</v>
      </c>
      <c r="E188" t="str">
        <f t="shared" si="7"/>
        <v>22Pléven</v>
      </c>
      <c r="F188">
        <v>22200</v>
      </c>
    </row>
    <row r="189" spans="2:6" x14ac:dyDescent="0.25">
      <c r="B189" t="str">
        <f t="shared" si="8"/>
        <v>Plévenon</v>
      </c>
      <c r="C189" s="388" t="str">
        <f t="shared" si="6"/>
        <v>22</v>
      </c>
      <c r="D189" t="s">
        <v>1411</v>
      </c>
      <c r="E189" t="str">
        <f t="shared" si="7"/>
        <v>22Plévenon</v>
      </c>
      <c r="F189">
        <v>22201</v>
      </c>
    </row>
    <row r="190" spans="2:6" x14ac:dyDescent="0.25">
      <c r="B190" t="str">
        <f t="shared" si="8"/>
        <v>Plévin</v>
      </c>
      <c r="C190" s="388" t="str">
        <f t="shared" si="6"/>
        <v>22</v>
      </c>
      <c r="D190" t="s">
        <v>906</v>
      </c>
      <c r="E190" t="str">
        <f t="shared" si="7"/>
        <v>22Plévin</v>
      </c>
      <c r="F190">
        <v>22202</v>
      </c>
    </row>
    <row r="191" spans="2:6" x14ac:dyDescent="0.25">
      <c r="B191" t="str">
        <f t="shared" si="8"/>
        <v>Plœuc-L'Hermitage</v>
      </c>
      <c r="C191" s="388" t="str">
        <f t="shared" si="6"/>
        <v>22</v>
      </c>
      <c r="D191" t="s">
        <v>635</v>
      </c>
      <c r="E191" t="str">
        <f t="shared" si="7"/>
        <v>22Plœuc-L'Hermitage</v>
      </c>
      <c r="F191">
        <v>22203</v>
      </c>
    </row>
    <row r="192" spans="2:6" x14ac:dyDescent="0.25">
      <c r="B192" t="str">
        <f t="shared" si="8"/>
        <v>Ploëzal</v>
      </c>
      <c r="C192" s="388" t="str">
        <f t="shared" si="6"/>
        <v>22</v>
      </c>
      <c r="D192" t="s">
        <v>1388</v>
      </c>
      <c r="E192" t="str">
        <f t="shared" si="7"/>
        <v>22Ploëzal</v>
      </c>
      <c r="F192">
        <v>22204</v>
      </c>
    </row>
    <row r="193" spans="2:6" x14ac:dyDescent="0.25">
      <c r="B193" t="str">
        <f t="shared" si="8"/>
        <v>Plorec-sur-Arguenon</v>
      </c>
      <c r="C193" s="388" t="str">
        <f t="shared" si="6"/>
        <v>22</v>
      </c>
      <c r="D193" t="s">
        <v>1071</v>
      </c>
      <c r="E193" t="str">
        <f t="shared" si="7"/>
        <v>22Plorec-sur-Arguenon</v>
      </c>
      <c r="F193">
        <v>22205</v>
      </c>
    </row>
    <row r="194" spans="2:6" x14ac:dyDescent="0.25">
      <c r="B194" t="str">
        <f t="shared" si="8"/>
        <v>Plouaret</v>
      </c>
      <c r="C194" s="388" t="str">
        <f t="shared" si="6"/>
        <v>22</v>
      </c>
      <c r="D194" t="s">
        <v>697</v>
      </c>
      <c r="E194" t="str">
        <f t="shared" si="7"/>
        <v>22Plouaret</v>
      </c>
      <c r="F194">
        <v>22207</v>
      </c>
    </row>
    <row r="195" spans="2:6" x14ac:dyDescent="0.25">
      <c r="B195" t="str">
        <f t="shared" si="8"/>
        <v>Plouasne</v>
      </c>
      <c r="C195" s="388" t="str">
        <f t="shared" si="6"/>
        <v>22</v>
      </c>
      <c r="D195" t="s">
        <v>1342</v>
      </c>
      <c r="E195" t="str">
        <f t="shared" si="7"/>
        <v>22Plouasne</v>
      </c>
      <c r="F195">
        <v>22208</v>
      </c>
    </row>
    <row r="196" spans="2:6" x14ac:dyDescent="0.25">
      <c r="B196" t="str">
        <f t="shared" si="8"/>
        <v>Ploubazlanec</v>
      </c>
      <c r="C196" s="388" t="str">
        <f t="shared" si="6"/>
        <v>22</v>
      </c>
      <c r="D196" t="s">
        <v>1380</v>
      </c>
      <c r="E196" t="str">
        <f t="shared" si="7"/>
        <v>22Ploubazlanec</v>
      </c>
      <c r="F196">
        <v>22210</v>
      </c>
    </row>
    <row r="197" spans="2:6" x14ac:dyDescent="0.25">
      <c r="B197" t="str">
        <f t="shared" si="8"/>
        <v>Ploubezre</v>
      </c>
      <c r="C197" s="388" t="str">
        <f t="shared" ref="C197:C260" si="9">LEFT(F197,2)</f>
        <v>22</v>
      </c>
      <c r="D197" t="s">
        <v>815</v>
      </c>
      <c r="E197" t="str">
        <f t="shared" ref="E197:E260" si="10">CONCATENATE(C197,D197)</f>
        <v>22Ploubezre</v>
      </c>
      <c r="F197">
        <v>22211</v>
      </c>
    </row>
    <row r="198" spans="2:6" x14ac:dyDescent="0.25">
      <c r="B198" t="str">
        <f t="shared" ref="B198:B261" si="11">IF(A$2=29,D548,IF(A$2=35,D898,IF(A$2=56,D1248,D198)))</f>
        <v>Plouëc-du-Trieux</v>
      </c>
      <c r="C198" s="388" t="str">
        <f t="shared" si="9"/>
        <v>22</v>
      </c>
      <c r="D198" t="s">
        <v>1325</v>
      </c>
      <c r="E198" t="str">
        <f t="shared" si="10"/>
        <v>22Plouëc-du-Trieux</v>
      </c>
      <c r="F198">
        <v>22212</v>
      </c>
    </row>
    <row r="199" spans="2:6" x14ac:dyDescent="0.25">
      <c r="B199" t="str">
        <f t="shared" si="11"/>
        <v>Plouër-sur-Rance</v>
      </c>
      <c r="C199" s="388" t="str">
        <f t="shared" si="9"/>
        <v>22</v>
      </c>
      <c r="D199" t="s">
        <v>1422</v>
      </c>
      <c r="E199" t="str">
        <f t="shared" si="10"/>
        <v>22Plouër-sur-Rance</v>
      </c>
      <c r="F199">
        <v>22213</v>
      </c>
    </row>
    <row r="200" spans="2:6" x14ac:dyDescent="0.25">
      <c r="B200" t="str">
        <f t="shared" si="11"/>
        <v>Plouézec</v>
      </c>
      <c r="C200" s="388" t="str">
        <f t="shared" si="9"/>
        <v>22</v>
      </c>
      <c r="D200" t="s">
        <v>1382</v>
      </c>
      <c r="E200" t="str">
        <f t="shared" si="10"/>
        <v>22Plouézec</v>
      </c>
      <c r="F200">
        <v>22214</v>
      </c>
    </row>
    <row r="201" spans="2:6" x14ac:dyDescent="0.25">
      <c r="B201" t="str">
        <f t="shared" si="11"/>
        <v>Ploufragan</v>
      </c>
      <c r="C201" s="388" t="str">
        <f t="shared" si="9"/>
        <v>22</v>
      </c>
      <c r="D201" t="s">
        <v>825</v>
      </c>
      <c r="E201" t="str">
        <f t="shared" si="10"/>
        <v>22Ploufragan</v>
      </c>
      <c r="F201">
        <v>22215</v>
      </c>
    </row>
    <row r="202" spans="2:6" x14ac:dyDescent="0.25">
      <c r="B202" t="str">
        <f t="shared" si="11"/>
        <v>Plougonver</v>
      </c>
      <c r="C202" s="388" t="str">
        <f t="shared" si="9"/>
        <v>22</v>
      </c>
      <c r="D202" t="s">
        <v>738</v>
      </c>
      <c r="E202" t="str">
        <f t="shared" si="10"/>
        <v>22Plougonver</v>
      </c>
      <c r="F202">
        <v>22216</v>
      </c>
    </row>
    <row r="203" spans="2:6" x14ac:dyDescent="0.25">
      <c r="B203" t="str">
        <f t="shared" si="11"/>
        <v>Plougras</v>
      </c>
      <c r="C203" s="388" t="str">
        <f t="shared" si="9"/>
        <v>22</v>
      </c>
      <c r="D203" t="s">
        <v>594</v>
      </c>
      <c r="E203" t="str">
        <f t="shared" si="10"/>
        <v>22Plougras</v>
      </c>
      <c r="F203">
        <v>22217</v>
      </c>
    </row>
    <row r="204" spans="2:6" x14ac:dyDescent="0.25">
      <c r="B204" t="str">
        <f t="shared" si="11"/>
        <v>Plougrescant</v>
      </c>
      <c r="C204" s="388" t="str">
        <f t="shared" si="9"/>
        <v>22</v>
      </c>
      <c r="D204" t="s">
        <v>1190</v>
      </c>
      <c r="E204" t="str">
        <f t="shared" si="10"/>
        <v>22Plougrescant</v>
      </c>
      <c r="F204">
        <v>22218</v>
      </c>
    </row>
    <row r="205" spans="2:6" x14ac:dyDescent="0.25">
      <c r="B205" t="str">
        <f t="shared" si="11"/>
        <v>Plouguenast-Langast</v>
      </c>
      <c r="C205" s="388" t="str">
        <f t="shared" si="9"/>
        <v>22</v>
      </c>
      <c r="D205" t="s">
        <v>634</v>
      </c>
      <c r="E205" t="str">
        <f t="shared" si="10"/>
        <v>22Plouguenast-Langast</v>
      </c>
      <c r="F205">
        <v>22219</v>
      </c>
    </row>
    <row r="206" spans="2:6" x14ac:dyDescent="0.25">
      <c r="B206" t="str">
        <f t="shared" si="11"/>
        <v>Plouguernével</v>
      </c>
      <c r="C206" s="388" t="str">
        <f t="shared" si="9"/>
        <v>22</v>
      </c>
      <c r="D206" t="s">
        <v>836</v>
      </c>
      <c r="E206" t="str">
        <f t="shared" si="10"/>
        <v>22Plouguernével</v>
      </c>
      <c r="F206">
        <v>22220</v>
      </c>
    </row>
    <row r="207" spans="2:6" x14ac:dyDescent="0.25">
      <c r="B207" t="str">
        <f t="shared" si="11"/>
        <v>Plouguiel</v>
      </c>
      <c r="C207" s="388" t="str">
        <f t="shared" si="9"/>
        <v>22</v>
      </c>
      <c r="D207" t="s">
        <v>1371</v>
      </c>
      <c r="E207" t="str">
        <f t="shared" si="10"/>
        <v>22Plouguiel</v>
      </c>
      <c r="F207">
        <v>22221</v>
      </c>
    </row>
    <row r="208" spans="2:6" x14ac:dyDescent="0.25">
      <c r="B208" t="str">
        <f t="shared" si="11"/>
        <v>Plouha</v>
      </c>
      <c r="C208" s="388" t="str">
        <f t="shared" si="9"/>
        <v>22</v>
      </c>
      <c r="D208" t="s">
        <v>1258</v>
      </c>
      <c r="E208" t="str">
        <f t="shared" si="10"/>
        <v>22Plouha</v>
      </c>
      <c r="F208">
        <v>22222</v>
      </c>
    </row>
    <row r="209" spans="2:6" x14ac:dyDescent="0.25">
      <c r="B209" t="str">
        <f t="shared" si="11"/>
        <v>Plouisy</v>
      </c>
      <c r="C209" s="388" t="str">
        <f t="shared" si="9"/>
        <v>22</v>
      </c>
      <c r="D209" t="s">
        <v>1118</v>
      </c>
      <c r="E209" t="str">
        <f t="shared" si="10"/>
        <v>22Plouisy</v>
      </c>
      <c r="F209">
        <v>22223</v>
      </c>
    </row>
    <row r="210" spans="2:6" x14ac:dyDescent="0.25">
      <c r="B210" t="str">
        <f t="shared" si="11"/>
        <v>Ploulec'h</v>
      </c>
      <c r="C210" s="388" t="str">
        <f t="shared" si="9"/>
        <v>22</v>
      </c>
      <c r="D210" t="s">
        <v>1369</v>
      </c>
      <c r="E210" t="str">
        <f t="shared" si="10"/>
        <v>22Ploulec'h</v>
      </c>
      <c r="F210">
        <v>22224</v>
      </c>
    </row>
    <row r="211" spans="2:6" x14ac:dyDescent="0.25">
      <c r="B211" t="str">
        <f t="shared" si="11"/>
        <v>Ploumagoar</v>
      </c>
      <c r="C211" s="388" t="str">
        <f t="shared" si="9"/>
        <v>22</v>
      </c>
      <c r="D211" t="s">
        <v>1124</v>
      </c>
      <c r="E211" t="str">
        <f t="shared" si="10"/>
        <v>22Ploumagoar</v>
      </c>
      <c r="F211">
        <v>22225</v>
      </c>
    </row>
    <row r="212" spans="2:6" x14ac:dyDescent="0.25">
      <c r="B212" t="str">
        <f t="shared" si="11"/>
        <v>Ploumilliau</v>
      </c>
      <c r="C212" s="388" t="str">
        <f t="shared" si="9"/>
        <v>22</v>
      </c>
      <c r="D212" t="s">
        <v>1186</v>
      </c>
      <c r="E212" t="str">
        <f t="shared" si="10"/>
        <v>22Ploumilliau</v>
      </c>
      <c r="F212">
        <v>22226</v>
      </c>
    </row>
    <row r="213" spans="2:6" x14ac:dyDescent="0.25">
      <c r="B213" t="str">
        <f t="shared" si="11"/>
        <v>Plounérin</v>
      </c>
      <c r="C213" s="388" t="str">
        <f t="shared" si="9"/>
        <v>22</v>
      </c>
      <c r="D213" t="s">
        <v>598</v>
      </c>
      <c r="E213" t="str">
        <f t="shared" si="10"/>
        <v>22Plounérin</v>
      </c>
      <c r="F213">
        <v>22227</v>
      </c>
    </row>
    <row r="214" spans="2:6" x14ac:dyDescent="0.25">
      <c r="B214" t="str">
        <f t="shared" si="11"/>
        <v>Plounévez-Moëdec</v>
      </c>
      <c r="C214" s="388" t="str">
        <f t="shared" si="9"/>
        <v>22</v>
      </c>
      <c r="D214" t="s">
        <v>1474</v>
      </c>
      <c r="E214" t="str">
        <f t="shared" si="10"/>
        <v>22Plounévez-Moëdec</v>
      </c>
      <c r="F214">
        <v>22228</v>
      </c>
    </row>
    <row r="215" spans="2:6" x14ac:dyDescent="0.25">
      <c r="B215" t="str">
        <f t="shared" si="11"/>
        <v>Plounévez-Quintin</v>
      </c>
      <c r="C215" s="388" t="str">
        <f t="shared" si="9"/>
        <v>22</v>
      </c>
      <c r="D215" t="s">
        <v>706</v>
      </c>
      <c r="E215" t="str">
        <f t="shared" si="10"/>
        <v>22Plounévez-Quintin</v>
      </c>
      <c r="F215">
        <v>22229</v>
      </c>
    </row>
    <row r="216" spans="2:6" x14ac:dyDescent="0.25">
      <c r="B216" t="str">
        <f t="shared" si="11"/>
        <v>Plourac'h</v>
      </c>
      <c r="C216" s="388" t="str">
        <f t="shared" si="9"/>
        <v>22</v>
      </c>
      <c r="D216" t="s">
        <v>599</v>
      </c>
      <c r="E216" t="str">
        <f t="shared" si="10"/>
        <v>22Plourac'h</v>
      </c>
      <c r="F216">
        <v>22231</v>
      </c>
    </row>
    <row r="217" spans="2:6" x14ac:dyDescent="0.25">
      <c r="B217" t="str">
        <f t="shared" si="11"/>
        <v>Plourhan</v>
      </c>
      <c r="C217" s="388" t="str">
        <f t="shared" si="9"/>
        <v>22</v>
      </c>
      <c r="D217" t="s">
        <v>752</v>
      </c>
      <c r="E217" t="str">
        <f t="shared" si="10"/>
        <v>22Plourhan</v>
      </c>
      <c r="F217">
        <v>22232</v>
      </c>
    </row>
    <row r="218" spans="2:6" x14ac:dyDescent="0.25">
      <c r="B218" t="str">
        <f t="shared" si="11"/>
        <v>Plourivo</v>
      </c>
      <c r="C218" s="388" t="str">
        <f t="shared" si="9"/>
        <v>22</v>
      </c>
      <c r="D218" t="s">
        <v>1387</v>
      </c>
      <c r="E218" t="str">
        <f t="shared" si="10"/>
        <v>22Plourivo</v>
      </c>
      <c r="F218">
        <v>22233</v>
      </c>
    </row>
    <row r="219" spans="2:6" x14ac:dyDescent="0.25">
      <c r="B219" t="str">
        <f t="shared" si="11"/>
        <v>Plouvara</v>
      </c>
      <c r="C219" s="388" t="str">
        <f t="shared" si="9"/>
        <v>22</v>
      </c>
      <c r="D219" t="s">
        <v>633</v>
      </c>
      <c r="E219" t="str">
        <f t="shared" si="10"/>
        <v>22Plouvara</v>
      </c>
      <c r="F219">
        <v>22234</v>
      </c>
    </row>
    <row r="220" spans="2:6" x14ac:dyDescent="0.25">
      <c r="B220" t="str">
        <f t="shared" si="11"/>
        <v>Plouzélambre</v>
      </c>
      <c r="C220" s="388" t="str">
        <f t="shared" si="9"/>
        <v>22</v>
      </c>
      <c r="D220" t="s">
        <v>730</v>
      </c>
      <c r="E220" t="str">
        <f t="shared" si="10"/>
        <v>22Plouzélambre</v>
      </c>
      <c r="F220">
        <v>22235</v>
      </c>
    </row>
    <row r="221" spans="2:6" x14ac:dyDescent="0.25">
      <c r="B221" t="str">
        <f t="shared" si="11"/>
        <v>Pludual</v>
      </c>
      <c r="C221" s="388" t="str">
        <f t="shared" si="9"/>
        <v>22</v>
      </c>
      <c r="D221" t="s">
        <v>693</v>
      </c>
      <c r="E221" t="str">
        <f t="shared" si="10"/>
        <v>22Pludual</v>
      </c>
      <c r="F221">
        <v>22236</v>
      </c>
    </row>
    <row r="222" spans="2:6" x14ac:dyDescent="0.25">
      <c r="B222" t="str">
        <f t="shared" si="11"/>
        <v>Pluduno</v>
      </c>
      <c r="C222" s="388" t="str">
        <f t="shared" si="9"/>
        <v>22</v>
      </c>
      <c r="D222" t="s">
        <v>763</v>
      </c>
      <c r="E222" t="str">
        <f t="shared" si="10"/>
        <v>22Pluduno</v>
      </c>
      <c r="F222">
        <v>22237</v>
      </c>
    </row>
    <row r="223" spans="2:6" x14ac:dyDescent="0.25">
      <c r="B223" t="str">
        <f t="shared" si="11"/>
        <v>Plufur</v>
      </c>
      <c r="C223" s="388" t="str">
        <f t="shared" si="9"/>
        <v>22</v>
      </c>
      <c r="D223" t="s">
        <v>732</v>
      </c>
      <c r="E223" t="str">
        <f t="shared" si="10"/>
        <v>22Plufur</v>
      </c>
      <c r="F223">
        <v>22238</v>
      </c>
    </row>
    <row r="224" spans="2:6" x14ac:dyDescent="0.25">
      <c r="B224" t="str">
        <f t="shared" si="11"/>
        <v>Plumaudan</v>
      </c>
      <c r="C224" s="388" t="str">
        <f t="shared" si="9"/>
        <v>22</v>
      </c>
      <c r="D224" t="s">
        <v>1226</v>
      </c>
      <c r="E224" t="str">
        <f t="shared" si="10"/>
        <v>22Plumaudan</v>
      </c>
      <c r="F224">
        <v>22239</v>
      </c>
    </row>
    <row r="225" spans="2:6" x14ac:dyDescent="0.25">
      <c r="B225" t="str">
        <f t="shared" si="11"/>
        <v>Plumaugat</v>
      </c>
      <c r="C225" s="388" t="str">
        <f t="shared" si="9"/>
        <v>22</v>
      </c>
      <c r="D225" t="s">
        <v>1350</v>
      </c>
      <c r="E225" t="str">
        <f t="shared" si="10"/>
        <v>22Plumaugat</v>
      </c>
      <c r="F225">
        <v>22240</v>
      </c>
    </row>
    <row r="226" spans="2:6" x14ac:dyDescent="0.25">
      <c r="B226" t="str">
        <f t="shared" si="11"/>
        <v>Plumieux</v>
      </c>
      <c r="C226" s="388" t="str">
        <f t="shared" si="9"/>
        <v>22</v>
      </c>
      <c r="D226" t="s">
        <v>889</v>
      </c>
      <c r="E226" t="str">
        <f t="shared" si="10"/>
        <v>22Plumieux</v>
      </c>
      <c r="F226">
        <v>22241</v>
      </c>
    </row>
    <row r="227" spans="2:6" x14ac:dyDescent="0.25">
      <c r="B227" t="str">
        <f t="shared" si="11"/>
        <v>Plurien</v>
      </c>
      <c r="C227" s="388" t="str">
        <f t="shared" si="9"/>
        <v>22</v>
      </c>
      <c r="D227" t="s">
        <v>1397</v>
      </c>
      <c r="E227" t="str">
        <f t="shared" si="10"/>
        <v>22Plurien</v>
      </c>
      <c r="F227">
        <v>22242</v>
      </c>
    </row>
    <row r="228" spans="2:6" x14ac:dyDescent="0.25">
      <c r="B228" t="str">
        <f t="shared" si="11"/>
        <v>Plusquellec</v>
      </c>
      <c r="C228" s="388" t="str">
        <f t="shared" si="9"/>
        <v>22</v>
      </c>
      <c r="D228" t="s">
        <v>647</v>
      </c>
      <c r="E228" t="str">
        <f t="shared" si="10"/>
        <v>22Plusquellec</v>
      </c>
      <c r="F228">
        <v>22243</v>
      </c>
    </row>
    <row r="229" spans="2:6" x14ac:dyDescent="0.25">
      <c r="B229" t="str">
        <f t="shared" si="11"/>
        <v>Plussulien</v>
      </c>
      <c r="C229" s="388" t="str">
        <f t="shared" si="9"/>
        <v>22</v>
      </c>
      <c r="D229" t="s">
        <v>1211</v>
      </c>
      <c r="E229" t="str">
        <f t="shared" si="10"/>
        <v>22Plussulien</v>
      </c>
      <c r="F229">
        <v>22244</v>
      </c>
    </row>
    <row r="230" spans="2:6" x14ac:dyDescent="0.25">
      <c r="B230" t="str">
        <f t="shared" si="11"/>
        <v>Pluzunet</v>
      </c>
      <c r="C230" s="388" t="str">
        <f t="shared" si="9"/>
        <v>22</v>
      </c>
      <c r="D230" t="s">
        <v>733</v>
      </c>
      <c r="E230" t="str">
        <f t="shared" si="10"/>
        <v>22Pluzunet</v>
      </c>
      <c r="F230">
        <v>22245</v>
      </c>
    </row>
    <row r="231" spans="2:6" x14ac:dyDescent="0.25">
      <c r="B231" t="str">
        <f t="shared" si="11"/>
        <v>Pommeret</v>
      </c>
      <c r="C231" s="388" t="str">
        <f t="shared" si="9"/>
        <v>22</v>
      </c>
      <c r="D231" t="s">
        <v>968</v>
      </c>
      <c r="E231" t="str">
        <f t="shared" si="10"/>
        <v>22Pommeret</v>
      </c>
      <c r="F231">
        <v>22246</v>
      </c>
    </row>
    <row r="232" spans="2:6" x14ac:dyDescent="0.25">
      <c r="B232" t="str">
        <f t="shared" si="11"/>
        <v>Pommerit-le-Vicomte</v>
      </c>
      <c r="C232" s="388" t="str">
        <f t="shared" si="9"/>
        <v>22</v>
      </c>
      <c r="D232" t="s">
        <v>1340</v>
      </c>
      <c r="E232" t="str">
        <f t="shared" si="10"/>
        <v>22Pommerit-le-Vicomte</v>
      </c>
      <c r="F232">
        <v>22248</v>
      </c>
    </row>
    <row r="233" spans="2:6" x14ac:dyDescent="0.25">
      <c r="B233" t="str">
        <f t="shared" si="11"/>
        <v>Pont-Melvez</v>
      </c>
      <c r="C233" s="388" t="str">
        <f t="shared" si="9"/>
        <v>22</v>
      </c>
      <c r="D233" t="s">
        <v>745</v>
      </c>
      <c r="E233" t="str">
        <f t="shared" si="10"/>
        <v>22Pont-Melvez</v>
      </c>
      <c r="F233">
        <v>22249</v>
      </c>
    </row>
    <row r="234" spans="2:6" x14ac:dyDescent="0.25">
      <c r="B234" t="str">
        <f t="shared" si="11"/>
        <v>Pontrieux</v>
      </c>
      <c r="C234" s="388" t="str">
        <f t="shared" si="9"/>
        <v>22</v>
      </c>
      <c r="D234" t="s">
        <v>736</v>
      </c>
      <c r="E234" t="str">
        <f t="shared" si="10"/>
        <v>22Pontrieux</v>
      </c>
      <c r="F234">
        <v>22250</v>
      </c>
    </row>
    <row r="235" spans="2:6" x14ac:dyDescent="0.25">
      <c r="B235" t="str">
        <f t="shared" si="11"/>
        <v>Pordic</v>
      </c>
      <c r="C235" s="388" t="str">
        <f t="shared" si="9"/>
        <v>22</v>
      </c>
      <c r="D235" t="s">
        <v>1037</v>
      </c>
      <c r="E235" t="str">
        <f t="shared" si="10"/>
        <v>22Pordic</v>
      </c>
      <c r="F235">
        <v>22251</v>
      </c>
    </row>
    <row r="236" spans="2:6" x14ac:dyDescent="0.25">
      <c r="B236" t="str">
        <f t="shared" si="11"/>
        <v>Prat</v>
      </c>
      <c r="C236" s="388" t="str">
        <f t="shared" si="9"/>
        <v>22</v>
      </c>
      <c r="D236" t="s">
        <v>642</v>
      </c>
      <c r="E236" t="str">
        <f t="shared" si="10"/>
        <v>22Prat</v>
      </c>
      <c r="F236">
        <v>22254</v>
      </c>
    </row>
    <row r="237" spans="2:6" x14ac:dyDescent="0.25">
      <c r="B237" t="str">
        <f t="shared" si="11"/>
        <v>Quemper-Guézennec</v>
      </c>
      <c r="C237" s="388" t="str">
        <f t="shared" si="9"/>
        <v>22</v>
      </c>
      <c r="D237" t="s">
        <v>1273</v>
      </c>
      <c r="E237" t="str">
        <f t="shared" si="10"/>
        <v>22Quemper-Guézennec</v>
      </c>
      <c r="F237">
        <v>22256</v>
      </c>
    </row>
    <row r="238" spans="2:6" x14ac:dyDescent="0.25">
      <c r="B238" t="str">
        <f t="shared" si="11"/>
        <v>Quemperven</v>
      </c>
      <c r="C238" s="388" t="str">
        <f t="shared" si="9"/>
        <v>22</v>
      </c>
      <c r="D238" t="s">
        <v>710</v>
      </c>
      <c r="E238" t="str">
        <f t="shared" si="10"/>
        <v>22Quemperven</v>
      </c>
      <c r="F238">
        <v>22257</v>
      </c>
    </row>
    <row r="239" spans="2:6" x14ac:dyDescent="0.25">
      <c r="B239" t="str">
        <f t="shared" si="11"/>
        <v>Quessoy</v>
      </c>
      <c r="C239" s="388" t="str">
        <f t="shared" si="9"/>
        <v>22</v>
      </c>
      <c r="D239" t="s">
        <v>972</v>
      </c>
      <c r="E239" t="str">
        <f t="shared" si="10"/>
        <v>22Quessoy</v>
      </c>
      <c r="F239">
        <v>22258</v>
      </c>
    </row>
    <row r="240" spans="2:6" x14ac:dyDescent="0.25">
      <c r="B240" t="str">
        <f t="shared" si="11"/>
        <v>Quévert</v>
      </c>
      <c r="C240" s="388" t="str">
        <f t="shared" si="9"/>
        <v>22</v>
      </c>
      <c r="D240" t="s">
        <v>831</v>
      </c>
      <c r="E240" t="str">
        <f t="shared" si="10"/>
        <v>22Quévert</v>
      </c>
      <c r="F240">
        <v>22259</v>
      </c>
    </row>
    <row r="241" spans="2:6" x14ac:dyDescent="0.25">
      <c r="B241" t="str">
        <f t="shared" si="11"/>
        <v>Quintenic</v>
      </c>
      <c r="C241" s="388" t="str">
        <f t="shared" si="9"/>
        <v>22</v>
      </c>
      <c r="D241" t="s">
        <v>947</v>
      </c>
      <c r="E241" t="str">
        <f t="shared" si="10"/>
        <v>22Quintenic</v>
      </c>
      <c r="F241">
        <v>22261</v>
      </c>
    </row>
    <row r="242" spans="2:6" x14ac:dyDescent="0.25">
      <c r="B242" t="str">
        <f t="shared" si="11"/>
        <v>Quintin</v>
      </c>
      <c r="C242" s="388" t="str">
        <f t="shared" si="9"/>
        <v>22</v>
      </c>
      <c r="D242" t="s">
        <v>771</v>
      </c>
      <c r="E242" t="str">
        <f t="shared" si="10"/>
        <v>22Quintin</v>
      </c>
      <c r="F242">
        <v>22262</v>
      </c>
    </row>
    <row r="243" spans="2:6" x14ac:dyDescent="0.25">
      <c r="B243" t="str">
        <f t="shared" si="11"/>
        <v>Rospez</v>
      </c>
      <c r="C243" s="388" t="str">
        <f t="shared" si="9"/>
        <v>22</v>
      </c>
      <c r="D243" t="s">
        <v>723</v>
      </c>
      <c r="E243" t="str">
        <f t="shared" si="10"/>
        <v>22Rospez</v>
      </c>
      <c r="F243">
        <v>22265</v>
      </c>
    </row>
    <row r="244" spans="2:6" x14ac:dyDescent="0.25">
      <c r="B244" t="str">
        <f t="shared" si="11"/>
        <v>Rostrenen</v>
      </c>
      <c r="C244" s="388" t="str">
        <f t="shared" si="9"/>
        <v>22</v>
      </c>
      <c r="D244" t="s">
        <v>834</v>
      </c>
      <c r="E244" t="str">
        <f t="shared" si="10"/>
        <v>22Rostrenen</v>
      </c>
      <c r="F244">
        <v>22266</v>
      </c>
    </row>
    <row r="245" spans="2:6" x14ac:dyDescent="0.25">
      <c r="B245" t="str">
        <f t="shared" si="11"/>
        <v>Rouillac</v>
      </c>
      <c r="C245" s="388" t="str">
        <f t="shared" si="9"/>
        <v>22</v>
      </c>
      <c r="D245" t="s">
        <v>1237</v>
      </c>
      <c r="E245" t="str">
        <f t="shared" si="10"/>
        <v>22Rouillac</v>
      </c>
      <c r="F245">
        <v>22267</v>
      </c>
    </row>
    <row r="246" spans="2:6" x14ac:dyDescent="0.25">
      <c r="B246" t="str">
        <f t="shared" si="11"/>
        <v>Ruca</v>
      </c>
      <c r="C246" s="388" t="str">
        <f t="shared" si="9"/>
        <v>22</v>
      </c>
      <c r="D246" t="s">
        <v>1073</v>
      </c>
      <c r="E246" t="str">
        <f t="shared" si="10"/>
        <v>22Ruca</v>
      </c>
      <c r="F246">
        <v>22268</v>
      </c>
    </row>
    <row r="247" spans="2:6" x14ac:dyDescent="0.25">
      <c r="B247" t="str">
        <f t="shared" si="11"/>
        <v>Runan</v>
      </c>
      <c r="C247" s="388" t="str">
        <f t="shared" si="9"/>
        <v>22</v>
      </c>
      <c r="D247" t="s">
        <v>644</v>
      </c>
      <c r="E247" t="str">
        <f t="shared" si="10"/>
        <v>22Runan</v>
      </c>
      <c r="F247">
        <v>22269</v>
      </c>
    </row>
    <row r="248" spans="2:6" x14ac:dyDescent="0.25">
      <c r="B248" t="str">
        <f t="shared" si="11"/>
        <v>Saint-Adrien</v>
      </c>
      <c r="C248" s="388" t="str">
        <f t="shared" si="9"/>
        <v>22</v>
      </c>
      <c r="D248" t="s">
        <v>450</v>
      </c>
      <c r="E248" t="str">
        <f t="shared" si="10"/>
        <v>22Saint-Adrien</v>
      </c>
      <c r="F248">
        <v>22271</v>
      </c>
    </row>
    <row r="249" spans="2:6" x14ac:dyDescent="0.25">
      <c r="B249" t="str">
        <f t="shared" si="11"/>
        <v>Saint-Agathon</v>
      </c>
      <c r="C249" s="388" t="str">
        <f t="shared" si="9"/>
        <v>22</v>
      </c>
      <c r="D249" t="s">
        <v>1115</v>
      </c>
      <c r="E249" t="str">
        <f t="shared" si="10"/>
        <v>22Saint-Agathon</v>
      </c>
      <c r="F249">
        <v>22272</v>
      </c>
    </row>
    <row r="250" spans="2:6" x14ac:dyDescent="0.25">
      <c r="B250" t="str">
        <f t="shared" si="11"/>
        <v>Saint-Alban</v>
      </c>
      <c r="C250" s="388" t="str">
        <f t="shared" si="9"/>
        <v>22</v>
      </c>
      <c r="D250" t="s">
        <v>943</v>
      </c>
      <c r="E250" t="str">
        <f t="shared" si="10"/>
        <v>22Saint-Alban</v>
      </c>
      <c r="F250">
        <v>22273</v>
      </c>
    </row>
    <row r="251" spans="2:6" x14ac:dyDescent="0.25">
      <c r="B251" t="str">
        <f t="shared" si="11"/>
        <v>Saint-André-des-Eaux</v>
      </c>
      <c r="C251" s="388" t="str">
        <f t="shared" si="9"/>
        <v>22</v>
      </c>
      <c r="D251" t="s">
        <v>760</v>
      </c>
      <c r="E251" t="str">
        <f t="shared" si="10"/>
        <v>22Saint-André-des-Eaux</v>
      </c>
      <c r="F251">
        <v>22274</v>
      </c>
    </row>
    <row r="252" spans="2:6" x14ac:dyDescent="0.25">
      <c r="B252" t="str">
        <f t="shared" si="11"/>
        <v>Saint-Barnabé</v>
      </c>
      <c r="C252" s="388" t="str">
        <f t="shared" si="9"/>
        <v>22</v>
      </c>
      <c r="D252" t="s">
        <v>855</v>
      </c>
      <c r="E252" t="str">
        <f t="shared" si="10"/>
        <v>22Saint-Barnabé</v>
      </c>
      <c r="F252">
        <v>22275</v>
      </c>
    </row>
    <row r="253" spans="2:6" x14ac:dyDescent="0.25">
      <c r="B253" t="str">
        <f t="shared" si="11"/>
        <v>Saint-Bihy</v>
      </c>
      <c r="C253" s="388" t="str">
        <f t="shared" si="9"/>
        <v>22</v>
      </c>
      <c r="D253" t="s">
        <v>1241</v>
      </c>
      <c r="E253" t="str">
        <f t="shared" si="10"/>
        <v>22Saint-Bihy</v>
      </c>
      <c r="F253">
        <v>22276</v>
      </c>
    </row>
    <row r="254" spans="2:6" x14ac:dyDescent="0.25">
      <c r="B254" t="str">
        <f t="shared" si="11"/>
        <v>Saint-Brandan</v>
      </c>
      <c r="C254" s="388" t="str">
        <f t="shared" si="9"/>
        <v>22</v>
      </c>
      <c r="D254" t="s">
        <v>758</v>
      </c>
      <c r="E254" t="str">
        <f t="shared" si="10"/>
        <v>22Saint-Brandan</v>
      </c>
      <c r="F254">
        <v>22277</v>
      </c>
    </row>
    <row r="255" spans="2:6" x14ac:dyDescent="0.25">
      <c r="B255" t="str">
        <f t="shared" si="11"/>
        <v>Saint-Brieuc</v>
      </c>
      <c r="C255" s="388" t="str">
        <f t="shared" si="9"/>
        <v>22</v>
      </c>
      <c r="D255" t="s">
        <v>1488</v>
      </c>
      <c r="E255" t="str">
        <f t="shared" si="10"/>
        <v>22Saint-Brieuc</v>
      </c>
      <c r="F255">
        <v>22278</v>
      </c>
    </row>
    <row r="256" spans="2:6" x14ac:dyDescent="0.25">
      <c r="B256" t="str">
        <f t="shared" si="11"/>
        <v>Saint-Caradec</v>
      </c>
      <c r="C256" s="388" t="str">
        <f t="shared" si="9"/>
        <v>22</v>
      </c>
      <c r="D256" t="s">
        <v>480</v>
      </c>
      <c r="E256" t="str">
        <f t="shared" si="10"/>
        <v>22Saint-Caradec</v>
      </c>
      <c r="F256">
        <v>22279</v>
      </c>
    </row>
    <row r="257" spans="2:6" x14ac:dyDescent="0.25">
      <c r="B257" t="str">
        <f t="shared" si="11"/>
        <v>Saint-Carné</v>
      </c>
      <c r="C257" s="388" t="str">
        <f t="shared" si="9"/>
        <v>22</v>
      </c>
      <c r="D257" t="s">
        <v>1499</v>
      </c>
      <c r="E257" t="str">
        <f t="shared" si="10"/>
        <v>22Saint-Carné</v>
      </c>
      <c r="F257">
        <v>22280</v>
      </c>
    </row>
    <row r="258" spans="2:6" x14ac:dyDescent="0.25">
      <c r="B258" t="str">
        <f t="shared" si="11"/>
        <v>Saint-Carreuc</v>
      </c>
      <c r="C258" s="388" t="str">
        <f t="shared" si="9"/>
        <v>22</v>
      </c>
      <c r="D258" t="s">
        <v>765</v>
      </c>
      <c r="E258" t="str">
        <f t="shared" si="10"/>
        <v>22Saint-Carreuc</v>
      </c>
      <c r="F258">
        <v>22281</v>
      </c>
    </row>
    <row r="259" spans="2:6" x14ac:dyDescent="0.25">
      <c r="B259" t="str">
        <f t="shared" si="11"/>
        <v>Saint-Cast-le-Guildo</v>
      </c>
      <c r="C259" s="388" t="str">
        <f t="shared" si="9"/>
        <v>22</v>
      </c>
      <c r="D259" t="s">
        <v>1408</v>
      </c>
      <c r="E259" t="str">
        <f t="shared" si="10"/>
        <v>22Saint-Cast-le-Guildo</v>
      </c>
      <c r="F259">
        <v>22282</v>
      </c>
    </row>
    <row r="260" spans="2:6" x14ac:dyDescent="0.25">
      <c r="B260" t="str">
        <f t="shared" si="11"/>
        <v>Saint-Clet</v>
      </c>
      <c r="C260" s="388" t="str">
        <f t="shared" si="9"/>
        <v>22</v>
      </c>
      <c r="D260" t="s">
        <v>1319</v>
      </c>
      <c r="E260" t="str">
        <f t="shared" si="10"/>
        <v>22Saint-Clet</v>
      </c>
      <c r="F260">
        <v>22283</v>
      </c>
    </row>
    <row r="261" spans="2:6" x14ac:dyDescent="0.25">
      <c r="B261" t="str">
        <f t="shared" si="11"/>
        <v>Saint-Connan</v>
      </c>
      <c r="C261" s="388" t="str">
        <f t="shared" ref="C261:C324" si="12">LEFT(F261,2)</f>
        <v>22</v>
      </c>
      <c r="D261" t="s">
        <v>759</v>
      </c>
      <c r="E261" t="str">
        <f t="shared" ref="E261:E324" si="13">CONCATENATE(C261,D261)</f>
        <v>22Saint-Connan</v>
      </c>
      <c r="F261">
        <v>22284</v>
      </c>
    </row>
    <row r="262" spans="2:6" x14ac:dyDescent="0.25">
      <c r="B262" t="str">
        <f t="shared" ref="B262:B325" si="14">IF(A$2=29,D612,IF(A$2=35,D962,IF(A$2=56,D1312,D262)))</f>
        <v>Saint-Connec</v>
      </c>
      <c r="C262" s="388" t="str">
        <f t="shared" si="12"/>
        <v>22</v>
      </c>
      <c r="D262" t="s">
        <v>851</v>
      </c>
      <c r="E262" t="str">
        <f t="shared" si="13"/>
        <v>22Saint-Connec</v>
      </c>
      <c r="F262">
        <v>22285</v>
      </c>
    </row>
    <row r="263" spans="2:6" x14ac:dyDescent="0.25">
      <c r="B263" t="str">
        <f t="shared" si="14"/>
        <v>Saint-Denoual</v>
      </c>
      <c r="C263" s="388" t="str">
        <f t="shared" si="12"/>
        <v>22</v>
      </c>
      <c r="D263" t="s">
        <v>1077</v>
      </c>
      <c r="E263" t="str">
        <f t="shared" si="13"/>
        <v>22Saint-Denoual</v>
      </c>
      <c r="F263">
        <v>22286</v>
      </c>
    </row>
    <row r="264" spans="2:6" x14ac:dyDescent="0.25">
      <c r="B264" t="str">
        <f t="shared" si="14"/>
        <v>Saint-Donan</v>
      </c>
      <c r="C264" s="388" t="str">
        <f t="shared" si="12"/>
        <v>22</v>
      </c>
      <c r="D264" t="s">
        <v>764</v>
      </c>
      <c r="E264" t="str">
        <f t="shared" si="13"/>
        <v>22Saint-Donan</v>
      </c>
      <c r="F264">
        <v>22287</v>
      </c>
    </row>
    <row r="265" spans="2:6" x14ac:dyDescent="0.25">
      <c r="B265" t="str">
        <f t="shared" si="14"/>
        <v>Saint-Étienne-du-Gué-de-l'Isle</v>
      </c>
      <c r="C265" s="388" t="str">
        <f t="shared" si="12"/>
        <v>22</v>
      </c>
      <c r="D265" t="s">
        <v>923</v>
      </c>
      <c r="E265" t="str">
        <f t="shared" si="13"/>
        <v>22Saint-Étienne-du-Gué-de-l'Isle</v>
      </c>
      <c r="F265">
        <v>22288</v>
      </c>
    </row>
    <row r="266" spans="2:6" x14ac:dyDescent="0.25">
      <c r="B266" t="str">
        <f t="shared" si="14"/>
        <v>Sainte-Tréphine</v>
      </c>
      <c r="C266" s="388" t="str">
        <f t="shared" si="12"/>
        <v>22</v>
      </c>
      <c r="D266" t="s">
        <v>704</v>
      </c>
      <c r="E266" t="str">
        <f t="shared" si="13"/>
        <v>22Sainte-Tréphine</v>
      </c>
      <c r="F266">
        <v>22331</v>
      </c>
    </row>
    <row r="267" spans="2:6" x14ac:dyDescent="0.25">
      <c r="B267" t="str">
        <f t="shared" si="14"/>
        <v>Saint-Fiacre</v>
      </c>
      <c r="C267" s="388" t="str">
        <f t="shared" si="12"/>
        <v>22</v>
      </c>
      <c r="D267" t="s">
        <v>683</v>
      </c>
      <c r="E267" t="str">
        <f t="shared" si="13"/>
        <v>22Saint-Fiacre</v>
      </c>
      <c r="F267">
        <v>22289</v>
      </c>
    </row>
    <row r="268" spans="2:6" x14ac:dyDescent="0.25">
      <c r="B268" t="str">
        <f t="shared" si="14"/>
        <v>Saint-Gildas</v>
      </c>
      <c r="C268" s="388" t="str">
        <f t="shared" si="12"/>
        <v>22</v>
      </c>
      <c r="D268" t="s">
        <v>684</v>
      </c>
      <c r="E268" t="str">
        <f t="shared" si="13"/>
        <v>22Saint-Gildas</v>
      </c>
      <c r="F268">
        <v>22291</v>
      </c>
    </row>
    <row r="269" spans="2:6" x14ac:dyDescent="0.25">
      <c r="B269" t="str">
        <f t="shared" si="14"/>
        <v>Saint-Gilles-les-Bois</v>
      </c>
      <c r="C269" s="388" t="str">
        <f t="shared" si="12"/>
        <v>22</v>
      </c>
      <c r="D269" t="s">
        <v>1126</v>
      </c>
      <c r="E269" t="str">
        <f t="shared" si="13"/>
        <v>22Saint-Gilles-les-Bois</v>
      </c>
      <c r="F269">
        <v>22293</v>
      </c>
    </row>
    <row r="270" spans="2:6" x14ac:dyDescent="0.25">
      <c r="B270" t="str">
        <f t="shared" si="14"/>
        <v>Saint-Gilles-Pligeaux</v>
      </c>
      <c r="C270" s="388" t="str">
        <f t="shared" si="12"/>
        <v>22</v>
      </c>
      <c r="D270" t="s">
        <v>747</v>
      </c>
      <c r="E270" t="str">
        <f t="shared" si="13"/>
        <v>22Saint-Gilles-Pligeaux</v>
      </c>
      <c r="F270">
        <v>22294</v>
      </c>
    </row>
    <row r="271" spans="2:6" x14ac:dyDescent="0.25">
      <c r="B271" t="str">
        <f t="shared" si="14"/>
        <v>Saint-Gilles-Vieux-Marché</v>
      </c>
      <c r="C271" s="388" t="str">
        <f t="shared" si="12"/>
        <v>22</v>
      </c>
      <c r="D271" t="s">
        <v>1227</v>
      </c>
      <c r="E271" t="str">
        <f t="shared" si="13"/>
        <v>22Saint-Gilles-Vieux-Marché</v>
      </c>
      <c r="F271">
        <v>22295</v>
      </c>
    </row>
    <row r="272" spans="2:6" x14ac:dyDescent="0.25">
      <c r="B272" t="str">
        <f t="shared" si="14"/>
        <v>Saint-Glen</v>
      </c>
      <c r="C272" s="388" t="str">
        <f t="shared" si="12"/>
        <v>22</v>
      </c>
      <c r="D272" t="s">
        <v>682</v>
      </c>
      <c r="E272" t="str">
        <f t="shared" si="13"/>
        <v>22Saint-Glen</v>
      </c>
      <c r="F272">
        <v>22296</v>
      </c>
    </row>
    <row r="273" spans="2:6" x14ac:dyDescent="0.25">
      <c r="B273" t="str">
        <f t="shared" si="14"/>
        <v>Saint-Hélen</v>
      </c>
      <c r="C273" s="388" t="str">
        <f t="shared" si="12"/>
        <v>22</v>
      </c>
      <c r="D273" t="s">
        <v>1294</v>
      </c>
      <c r="E273" t="str">
        <f t="shared" si="13"/>
        <v>22Saint-Hélen</v>
      </c>
      <c r="F273">
        <v>22299</v>
      </c>
    </row>
    <row r="274" spans="2:6" x14ac:dyDescent="0.25">
      <c r="B274" t="str">
        <f t="shared" si="14"/>
        <v>Saint-Hervé</v>
      </c>
      <c r="C274" s="388" t="str">
        <f t="shared" si="12"/>
        <v>22</v>
      </c>
      <c r="D274" t="s">
        <v>1202</v>
      </c>
      <c r="E274" t="str">
        <f t="shared" si="13"/>
        <v>22Saint-Hervé</v>
      </c>
      <c r="F274">
        <v>22300</v>
      </c>
    </row>
    <row r="275" spans="2:6" x14ac:dyDescent="0.25">
      <c r="B275" t="str">
        <f t="shared" si="14"/>
        <v>Saint-Igeaux</v>
      </c>
      <c r="C275" s="388" t="str">
        <f t="shared" si="12"/>
        <v>22</v>
      </c>
      <c r="D275" t="s">
        <v>1217</v>
      </c>
      <c r="E275" t="str">
        <f t="shared" si="13"/>
        <v>22Saint-Igeaux</v>
      </c>
      <c r="F275">
        <v>22334</v>
      </c>
    </row>
    <row r="276" spans="2:6" x14ac:dyDescent="0.25">
      <c r="B276" t="str">
        <f t="shared" si="14"/>
        <v>Saint-Jacut-de-la-Mer</v>
      </c>
      <c r="C276" s="388" t="str">
        <f t="shared" si="12"/>
        <v>22</v>
      </c>
      <c r="D276" t="s">
        <v>1416</v>
      </c>
      <c r="E276" t="str">
        <f t="shared" si="13"/>
        <v>22Saint-Jacut-de-la-Mer</v>
      </c>
      <c r="F276">
        <v>22302</v>
      </c>
    </row>
    <row r="277" spans="2:6" x14ac:dyDescent="0.25">
      <c r="B277" t="str">
        <f t="shared" si="14"/>
        <v>Saint-Jean-Kerdaniel</v>
      </c>
      <c r="C277" s="388" t="str">
        <f t="shared" si="12"/>
        <v>22</v>
      </c>
      <c r="D277" t="s">
        <v>653</v>
      </c>
      <c r="E277" t="str">
        <f t="shared" si="13"/>
        <v>22Saint-Jean-Kerdaniel</v>
      </c>
      <c r="F277">
        <v>22304</v>
      </c>
    </row>
    <row r="278" spans="2:6" x14ac:dyDescent="0.25">
      <c r="B278" t="str">
        <f t="shared" si="14"/>
        <v>Saint-Jouan-de-l'Isle</v>
      </c>
      <c r="C278" s="388" t="str">
        <f t="shared" si="12"/>
        <v>22</v>
      </c>
      <c r="D278" t="s">
        <v>1296</v>
      </c>
      <c r="E278" t="str">
        <f t="shared" si="13"/>
        <v>22Saint-Jouan-de-l'Isle</v>
      </c>
      <c r="F278">
        <v>22305</v>
      </c>
    </row>
    <row r="279" spans="2:6" x14ac:dyDescent="0.25">
      <c r="B279" t="str">
        <f t="shared" si="14"/>
        <v>Saint-Judoce</v>
      </c>
      <c r="C279" s="388" t="str">
        <f t="shared" si="12"/>
        <v>22</v>
      </c>
      <c r="D279" t="s">
        <v>1383</v>
      </c>
      <c r="E279" t="str">
        <f t="shared" si="13"/>
        <v>22Saint-Judoce</v>
      </c>
      <c r="F279">
        <v>22306</v>
      </c>
    </row>
    <row r="280" spans="2:6" x14ac:dyDescent="0.25">
      <c r="B280" t="str">
        <f t="shared" si="14"/>
        <v>Saint-Julien</v>
      </c>
      <c r="C280" s="388" t="str">
        <f t="shared" si="12"/>
        <v>22</v>
      </c>
      <c r="D280" t="s">
        <v>766</v>
      </c>
      <c r="E280" t="str">
        <f t="shared" si="13"/>
        <v>22Saint-Julien</v>
      </c>
      <c r="F280">
        <v>22307</v>
      </c>
    </row>
    <row r="281" spans="2:6" x14ac:dyDescent="0.25">
      <c r="B281" t="str">
        <f t="shared" si="14"/>
        <v>Saint-Juvat</v>
      </c>
      <c r="C281" s="388" t="str">
        <f t="shared" si="12"/>
        <v>22</v>
      </c>
      <c r="D281" t="s">
        <v>1220</v>
      </c>
      <c r="E281" t="str">
        <f t="shared" si="13"/>
        <v>22Saint-Juvat</v>
      </c>
      <c r="F281">
        <v>22308</v>
      </c>
    </row>
    <row r="282" spans="2:6" x14ac:dyDescent="0.25">
      <c r="B282" t="str">
        <f t="shared" si="14"/>
        <v>Saint-Launeuc</v>
      </c>
      <c r="C282" s="388" t="str">
        <f t="shared" si="12"/>
        <v>22</v>
      </c>
      <c r="D282" t="s">
        <v>709</v>
      </c>
      <c r="E282" t="str">
        <f t="shared" si="13"/>
        <v>22Saint-Launeuc</v>
      </c>
      <c r="F282">
        <v>22309</v>
      </c>
    </row>
    <row r="283" spans="2:6" x14ac:dyDescent="0.25">
      <c r="B283" t="str">
        <f t="shared" si="14"/>
        <v>Saint-Laurent</v>
      </c>
      <c r="C283" s="388" t="str">
        <f t="shared" si="12"/>
        <v>22</v>
      </c>
      <c r="D283" t="s">
        <v>1133</v>
      </c>
      <c r="E283" t="str">
        <f t="shared" si="13"/>
        <v>22Saint-Laurent</v>
      </c>
      <c r="F283">
        <v>22310</v>
      </c>
    </row>
    <row r="284" spans="2:6" x14ac:dyDescent="0.25">
      <c r="B284" t="str">
        <f t="shared" si="14"/>
        <v>Saint-Lormel</v>
      </c>
      <c r="C284" s="388" t="str">
        <f t="shared" si="12"/>
        <v>22</v>
      </c>
      <c r="D284" t="s">
        <v>1396</v>
      </c>
      <c r="E284" t="str">
        <f t="shared" si="13"/>
        <v>22Saint-Lormel</v>
      </c>
      <c r="F284">
        <v>22311</v>
      </c>
    </row>
    <row r="285" spans="2:6" x14ac:dyDescent="0.25">
      <c r="B285" t="str">
        <f t="shared" si="14"/>
        <v>Saint-Maden</v>
      </c>
      <c r="C285" s="388" t="str">
        <f t="shared" si="12"/>
        <v>22</v>
      </c>
      <c r="D285" t="s">
        <v>1218</v>
      </c>
      <c r="E285" t="str">
        <f t="shared" si="13"/>
        <v>22Saint-Maden</v>
      </c>
      <c r="F285">
        <v>22312</v>
      </c>
    </row>
    <row r="286" spans="2:6" x14ac:dyDescent="0.25">
      <c r="B286" t="str">
        <f t="shared" si="14"/>
        <v>Saint-Martin-des-Prés</v>
      </c>
      <c r="C286" s="388" t="str">
        <f t="shared" si="12"/>
        <v>22</v>
      </c>
      <c r="D286" t="s">
        <v>1215</v>
      </c>
      <c r="E286" t="str">
        <f t="shared" si="13"/>
        <v>22Saint-Martin-des-Prés</v>
      </c>
      <c r="F286">
        <v>22313</v>
      </c>
    </row>
    <row r="287" spans="2:6" x14ac:dyDescent="0.25">
      <c r="B287" t="str">
        <f t="shared" si="14"/>
        <v>Saint-Maudan</v>
      </c>
      <c r="C287" s="388" t="str">
        <f t="shared" si="12"/>
        <v>22</v>
      </c>
      <c r="D287" t="s">
        <v>916</v>
      </c>
      <c r="E287" t="str">
        <f t="shared" si="13"/>
        <v>22Saint-Maudan</v>
      </c>
      <c r="F287">
        <v>22314</v>
      </c>
    </row>
    <row r="288" spans="2:6" x14ac:dyDescent="0.25">
      <c r="B288" t="str">
        <f t="shared" si="14"/>
        <v>Saint-Maudez</v>
      </c>
      <c r="C288" s="388" t="str">
        <f t="shared" si="12"/>
        <v>22</v>
      </c>
      <c r="D288" t="s">
        <v>1510</v>
      </c>
      <c r="E288" t="str">
        <f t="shared" si="13"/>
        <v>22Saint-Maudez</v>
      </c>
      <c r="F288">
        <v>22315</v>
      </c>
    </row>
    <row r="289" spans="2:6" x14ac:dyDescent="0.25">
      <c r="B289" t="str">
        <f t="shared" si="14"/>
        <v>Saint-Mayeux</v>
      </c>
      <c r="C289" s="388" t="str">
        <f t="shared" si="12"/>
        <v>22</v>
      </c>
      <c r="D289" t="s">
        <v>1213</v>
      </c>
      <c r="E289" t="str">
        <f t="shared" si="13"/>
        <v>22Saint-Mayeux</v>
      </c>
      <c r="F289">
        <v>22316</v>
      </c>
    </row>
    <row r="290" spans="2:6" x14ac:dyDescent="0.25">
      <c r="B290" t="str">
        <f t="shared" si="14"/>
        <v>Saint-Méloir-des-Bois</v>
      </c>
      <c r="C290" s="388" t="str">
        <f t="shared" si="12"/>
        <v>22</v>
      </c>
      <c r="D290" t="s">
        <v>1224</v>
      </c>
      <c r="E290" t="str">
        <f t="shared" si="13"/>
        <v>22Saint-Méloir-des-Bois</v>
      </c>
      <c r="F290">
        <v>22317</v>
      </c>
    </row>
    <row r="291" spans="2:6" x14ac:dyDescent="0.25">
      <c r="B291" t="str">
        <f t="shared" si="14"/>
        <v>Saint-Michel-de-Plélan</v>
      </c>
      <c r="C291" s="388" t="str">
        <f t="shared" si="12"/>
        <v>22</v>
      </c>
      <c r="D291" t="s">
        <v>762</v>
      </c>
      <c r="E291" t="str">
        <f t="shared" si="13"/>
        <v>22Saint-Michel-de-Plélan</v>
      </c>
      <c r="F291">
        <v>22318</v>
      </c>
    </row>
    <row r="292" spans="2:6" x14ac:dyDescent="0.25">
      <c r="B292" t="str">
        <f t="shared" si="14"/>
        <v>Saint-Michel-en-Grève</v>
      </c>
      <c r="C292" s="388" t="str">
        <f t="shared" si="12"/>
        <v>22</v>
      </c>
      <c r="D292" t="s">
        <v>1367</v>
      </c>
      <c r="E292" t="str">
        <f t="shared" si="13"/>
        <v>22Saint-Michel-en-Grève</v>
      </c>
      <c r="F292">
        <v>22319</v>
      </c>
    </row>
    <row r="293" spans="2:6" x14ac:dyDescent="0.25">
      <c r="B293" t="str">
        <f t="shared" si="14"/>
        <v>Saint-Nicodème</v>
      </c>
      <c r="C293" s="388" t="str">
        <f t="shared" si="12"/>
        <v>22</v>
      </c>
      <c r="D293" t="s">
        <v>741</v>
      </c>
      <c r="E293" t="str">
        <f t="shared" si="13"/>
        <v>22Saint-Nicodème</v>
      </c>
      <c r="F293">
        <v>22320</v>
      </c>
    </row>
    <row r="294" spans="2:6" x14ac:dyDescent="0.25">
      <c r="B294" t="str">
        <f t="shared" si="14"/>
        <v>Saint-Nicolas-du-Pélem</v>
      </c>
      <c r="C294" s="388" t="str">
        <f t="shared" si="12"/>
        <v>22</v>
      </c>
      <c r="D294" t="s">
        <v>748</v>
      </c>
      <c r="E294" t="str">
        <f t="shared" si="13"/>
        <v>22Saint-Nicolas-du-Pélem</v>
      </c>
      <c r="F294">
        <v>22321</v>
      </c>
    </row>
    <row r="295" spans="2:6" x14ac:dyDescent="0.25">
      <c r="B295" t="str">
        <f t="shared" si="14"/>
        <v>Saint-Péver</v>
      </c>
      <c r="C295" s="388" t="str">
        <f t="shared" si="12"/>
        <v>22</v>
      </c>
      <c r="D295" t="s">
        <v>459</v>
      </c>
      <c r="E295" t="str">
        <f t="shared" si="13"/>
        <v>22Saint-Péver</v>
      </c>
      <c r="F295">
        <v>22322</v>
      </c>
    </row>
    <row r="296" spans="2:6" x14ac:dyDescent="0.25">
      <c r="B296" t="str">
        <f t="shared" si="14"/>
        <v>Saint-Pôtan</v>
      </c>
      <c r="C296" s="388" t="str">
        <f t="shared" si="12"/>
        <v>22</v>
      </c>
      <c r="D296" t="s">
        <v>1072</v>
      </c>
      <c r="E296" t="str">
        <f t="shared" si="13"/>
        <v>22Saint-Pôtan</v>
      </c>
      <c r="F296">
        <v>22323</v>
      </c>
    </row>
    <row r="297" spans="2:6" x14ac:dyDescent="0.25">
      <c r="B297" t="str">
        <f t="shared" si="14"/>
        <v>Saint-Quay-Perros</v>
      </c>
      <c r="C297" s="388" t="str">
        <f t="shared" si="12"/>
        <v>22</v>
      </c>
      <c r="D297" t="s">
        <v>725</v>
      </c>
      <c r="E297" t="str">
        <f t="shared" si="13"/>
        <v>22Saint-Quay-Perros</v>
      </c>
      <c r="F297">
        <v>22324</v>
      </c>
    </row>
    <row r="298" spans="2:6" x14ac:dyDescent="0.25">
      <c r="B298" t="str">
        <f t="shared" si="14"/>
        <v>Saint-Quay-Portrieux</v>
      </c>
      <c r="C298" s="388" t="str">
        <f t="shared" si="12"/>
        <v>22</v>
      </c>
      <c r="D298" t="s">
        <v>1442</v>
      </c>
      <c r="E298" t="str">
        <f t="shared" si="13"/>
        <v>22Saint-Quay-Portrieux</v>
      </c>
      <c r="F298">
        <v>22325</v>
      </c>
    </row>
    <row r="299" spans="2:6" x14ac:dyDescent="0.25">
      <c r="B299" t="str">
        <f t="shared" si="14"/>
        <v>Saint-Rieul</v>
      </c>
      <c r="C299" s="388" t="str">
        <f t="shared" si="12"/>
        <v>22</v>
      </c>
      <c r="D299" t="s">
        <v>941</v>
      </c>
      <c r="E299" t="str">
        <f t="shared" si="13"/>
        <v>22Saint-Rieul</v>
      </c>
      <c r="F299">
        <v>22326</v>
      </c>
    </row>
    <row r="300" spans="2:6" x14ac:dyDescent="0.25">
      <c r="B300" t="str">
        <f t="shared" si="14"/>
        <v>Saint-Samson-sur-Rance</v>
      </c>
      <c r="C300" s="388" t="str">
        <f t="shared" si="12"/>
        <v>22</v>
      </c>
      <c r="D300" t="s">
        <v>1405</v>
      </c>
      <c r="E300" t="str">
        <f t="shared" si="13"/>
        <v>22Saint-Samson-sur-Rance</v>
      </c>
      <c r="F300">
        <v>22327</v>
      </c>
    </row>
    <row r="301" spans="2:6" x14ac:dyDescent="0.25">
      <c r="B301" t="str">
        <f t="shared" si="14"/>
        <v>Saint-Servais</v>
      </c>
      <c r="C301" s="388" t="str">
        <f t="shared" si="12"/>
        <v>22</v>
      </c>
      <c r="D301" t="s">
        <v>554</v>
      </c>
      <c r="E301" t="str">
        <f t="shared" si="13"/>
        <v>22Saint-Servais</v>
      </c>
      <c r="F301">
        <v>22328</v>
      </c>
    </row>
    <row r="302" spans="2:6" x14ac:dyDescent="0.25">
      <c r="B302" t="str">
        <f t="shared" si="14"/>
        <v>Saint-Thélo</v>
      </c>
      <c r="C302" s="388" t="str">
        <f t="shared" si="12"/>
        <v>22</v>
      </c>
      <c r="D302" t="s">
        <v>474</v>
      </c>
      <c r="E302" t="str">
        <f t="shared" si="13"/>
        <v>22Saint-Thélo</v>
      </c>
      <c r="F302">
        <v>22330</v>
      </c>
    </row>
    <row r="303" spans="2:6" x14ac:dyDescent="0.25">
      <c r="B303" t="str">
        <f t="shared" si="14"/>
        <v>Saint-Trimoël</v>
      </c>
      <c r="C303" s="388" t="str">
        <f t="shared" si="12"/>
        <v>22</v>
      </c>
      <c r="D303" t="s">
        <v>959</v>
      </c>
      <c r="E303" t="str">
        <f t="shared" si="13"/>
        <v>22Saint-Trimoël</v>
      </c>
      <c r="F303">
        <v>22332</v>
      </c>
    </row>
    <row r="304" spans="2:6" x14ac:dyDescent="0.25">
      <c r="B304" t="str">
        <f t="shared" si="14"/>
        <v>Saint-Vran</v>
      </c>
      <c r="C304" s="388" t="str">
        <f t="shared" si="12"/>
        <v>22</v>
      </c>
      <c r="D304" t="s">
        <v>713</v>
      </c>
      <c r="E304" t="str">
        <f t="shared" si="13"/>
        <v>22Saint-Vran</v>
      </c>
      <c r="F304">
        <v>22333</v>
      </c>
    </row>
    <row r="305" spans="2:6" x14ac:dyDescent="0.25">
      <c r="B305" t="str">
        <f t="shared" si="14"/>
        <v>Senven-Léhart</v>
      </c>
      <c r="C305" s="388" t="str">
        <f t="shared" si="12"/>
        <v>22</v>
      </c>
      <c r="D305" t="s">
        <v>746</v>
      </c>
      <c r="E305" t="str">
        <f t="shared" si="13"/>
        <v>22Senven-Léhart</v>
      </c>
      <c r="F305">
        <v>22335</v>
      </c>
    </row>
    <row r="306" spans="2:6" x14ac:dyDescent="0.25">
      <c r="B306" t="str">
        <f t="shared" si="14"/>
        <v>Sévignac</v>
      </c>
      <c r="C306" s="388" t="str">
        <f t="shared" si="12"/>
        <v>22</v>
      </c>
      <c r="D306" t="s">
        <v>1199</v>
      </c>
      <c r="E306" t="str">
        <f t="shared" si="13"/>
        <v>22Sévignac</v>
      </c>
      <c r="F306">
        <v>22337</v>
      </c>
    </row>
    <row r="307" spans="2:6" x14ac:dyDescent="0.25">
      <c r="B307" t="str">
        <f t="shared" si="14"/>
        <v>Squiffiec</v>
      </c>
      <c r="C307" s="388" t="str">
        <f t="shared" si="12"/>
        <v>22</v>
      </c>
      <c r="D307" t="s">
        <v>1338</v>
      </c>
      <c r="E307" t="str">
        <f t="shared" si="13"/>
        <v>22Squiffiec</v>
      </c>
      <c r="F307">
        <v>22338</v>
      </c>
    </row>
    <row r="308" spans="2:6" x14ac:dyDescent="0.25">
      <c r="B308" t="str">
        <f t="shared" si="14"/>
        <v>Taden</v>
      </c>
      <c r="C308" s="388" t="str">
        <f t="shared" si="12"/>
        <v>22</v>
      </c>
      <c r="D308" t="s">
        <v>1170</v>
      </c>
      <c r="E308" t="str">
        <f t="shared" si="13"/>
        <v>22Taden</v>
      </c>
      <c r="F308">
        <v>22339</v>
      </c>
    </row>
    <row r="309" spans="2:6" x14ac:dyDescent="0.25">
      <c r="B309" t="str">
        <f t="shared" si="14"/>
        <v>Tonquédec</v>
      </c>
      <c r="C309" s="388" t="str">
        <f t="shared" si="12"/>
        <v>22</v>
      </c>
      <c r="D309" t="s">
        <v>813</v>
      </c>
      <c r="E309" t="str">
        <f t="shared" si="13"/>
        <v>22Tonquédec</v>
      </c>
      <c r="F309">
        <v>22340</v>
      </c>
    </row>
    <row r="310" spans="2:6" x14ac:dyDescent="0.25">
      <c r="B310" t="str">
        <f t="shared" si="14"/>
        <v>Tramain</v>
      </c>
      <c r="C310" s="388" t="str">
        <f t="shared" si="12"/>
        <v>22</v>
      </c>
      <c r="D310" t="s">
        <v>770</v>
      </c>
      <c r="E310" t="str">
        <f t="shared" si="13"/>
        <v>22Tramain</v>
      </c>
      <c r="F310">
        <v>22341</v>
      </c>
    </row>
    <row r="311" spans="2:6" x14ac:dyDescent="0.25">
      <c r="B311" t="str">
        <f t="shared" si="14"/>
        <v>Trébédan</v>
      </c>
      <c r="C311" s="388" t="str">
        <f t="shared" si="12"/>
        <v>22</v>
      </c>
      <c r="D311" t="s">
        <v>620</v>
      </c>
      <c r="E311" t="str">
        <f t="shared" si="13"/>
        <v>22Trébédan</v>
      </c>
      <c r="F311">
        <v>22342</v>
      </c>
    </row>
    <row r="312" spans="2:6" x14ac:dyDescent="0.25">
      <c r="B312" t="str">
        <f t="shared" si="14"/>
        <v>Trébeurden</v>
      </c>
      <c r="C312" s="388" t="str">
        <f t="shared" si="12"/>
        <v>22</v>
      </c>
      <c r="D312" t="s">
        <v>1322</v>
      </c>
      <c r="E312" t="str">
        <f t="shared" si="13"/>
        <v>22Trébeurden</v>
      </c>
      <c r="F312">
        <v>22343</v>
      </c>
    </row>
    <row r="313" spans="2:6" x14ac:dyDescent="0.25">
      <c r="B313" t="str">
        <f t="shared" si="14"/>
        <v>Trébrivan</v>
      </c>
      <c r="C313" s="388" t="str">
        <f t="shared" si="12"/>
        <v>22</v>
      </c>
      <c r="D313" t="s">
        <v>668</v>
      </c>
      <c r="E313" t="str">
        <f t="shared" si="13"/>
        <v>22Trébrivan</v>
      </c>
      <c r="F313">
        <v>22344</v>
      </c>
    </row>
    <row r="314" spans="2:6" x14ac:dyDescent="0.25">
      <c r="B314" t="str">
        <f t="shared" si="14"/>
        <v>Trébry</v>
      </c>
      <c r="C314" s="388" t="str">
        <f t="shared" si="12"/>
        <v>22</v>
      </c>
      <c r="D314" t="s">
        <v>681</v>
      </c>
      <c r="E314" t="str">
        <f t="shared" si="13"/>
        <v>22Trébry</v>
      </c>
      <c r="F314">
        <v>22345</v>
      </c>
    </row>
    <row r="315" spans="2:6" x14ac:dyDescent="0.25">
      <c r="B315" t="str">
        <f t="shared" si="14"/>
        <v>Trédaniel</v>
      </c>
      <c r="C315" s="388" t="str">
        <f t="shared" si="12"/>
        <v>22</v>
      </c>
      <c r="D315" t="s">
        <v>679</v>
      </c>
      <c r="E315" t="str">
        <f t="shared" si="13"/>
        <v>22Trédaniel</v>
      </c>
      <c r="F315">
        <v>22346</v>
      </c>
    </row>
    <row r="316" spans="2:6" x14ac:dyDescent="0.25">
      <c r="B316" t="str">
        <f t="shared" si="14"/>
        <v>Trédarzec</v>
      </c>
      <c r="C316" s="388" t="str">
        <f t="shared" si="12"/>
        <v>22</v>
      </c>
      <c r="D316" t="s">
        <v>1255</v>
      </c>
      <c r="E316" t="str">
        <f t="shared" si="13"/>
        <v>22Trédarzec</v>
      </c>
      <c r="F316">
        <v>22347</v>
      </c>
    </row>
    <row r="317" spans="2:6" x14ac:dyDescent="0.25">
      <c r="B317" t="str">
        <f t="shared" si="14"/>
        <v>Trédias</v>
      </c>
      <c r="C317" s="388" t="str">
        <f t="shared" si="12"/>
        <v>22</v>
      </c>
      <c r="D317" t="s">
        <v>618</v>
      </c>
      <c r="E317" t="str">
        <f t="shared" si="13"/>
        <v>22Trédias</v>
      </c>
      <c r="F317">
        <v>22348</v>
      </c>
    </row>
    <row r="318" spans="2:6" x14ac:dyDescent="0.25">
      <c r="B318" t="str">
        <f t="shared" si="14"/>
        <v>Trédrez-Locquémeau</v>
      </c>
      <c r="C318" s="388" t="str">
        <f t="shared" si="12"/>
        <v>22</v>
      </c>
      <c r="D318" t="s">
        <v>1185</v>
      </c>
      <c r="E318" t="str">
        <f t="shared" si="13"/>
        <v>22Trédrez-Locquémeau</v>
      </c>
      <c r="F318">
        <v>22349</v>
      </c>
    </row>
    <row r="319" spans="2:6" x14ac:dyDescent="0.25">
      <c r="B319" t="str">
        <f t="shared" si="14"/>
        <v>Tréduder</v>
      </c>
      <c r="C319" s="388" t="str">
        <f t="shared" si="12"/>
        <v>22</v>
      </c>
      <c r="D319" t="s">
        <v>1252</v>
      </c>
      <c r="E319" t="str">
        <f t="shared" si="13"/>
        <v>22Tréduder</v>
      </c>
      <c r="F319">
        <v>22350</v>
      </c>
    </row>
    <row r="320" spans="2:6" x14ac:dyDescent="0.25">
      <c r="B320" t="str">
        <f t="shared" si="14"/>
        <v>Treffrin</v>
      </c>
      <c r="C320" s="388" t="str">
        <f t="shared" si="12"/>
        <v>22</v>
      </c>
      <c r="D320" t="s">
        <v>669</v>
      </c>
      <c r="E320" t="str">
        <f t="shared" si="13"/>
        <v>22Treffrin</v>
      </c>
      <c r="F320">
        <v>22351</v>
      </c>
    </row>
    <row r="321" spans="2:6" x14ac:dyDescent="0.25">
      <c r="B321" t="str">
        <f t="shared" si="14"/>
        <v>Tréfumel</v>
      </c>
      <c r="C321" s="388" t="str">
        <f t="shared" si="12"/>
        <v>22</v>
      </c>
      <c r="D321" t="s">
        <v>1229</v>
      </c>
      <c r="E321" t="str">
        <f t="shared" si="13"/>
        <v>22Tréfumel</v>
      </c>
      <c r="F321">
        <v>22352</v>
      </c>
    </row>
    <row r="322" spans="2:6" x14ac:dyDescent="0.25">
      <c r="B322" t="str">
        <f t="shared" si="14"/>
        <v>Trégastel</v>
      </c>
      <c r="C322" s="388" t="str">
        <f t="shared" si="12"/>
        <v>22</v>
      </c>
      <c r="D322" t="s">
        <v>1370</v>
      </c>
      <c r="E322" t="str">
        <f t="shared" si="13"/>
        <v>22Trégastel</v>
      </c>
      <c r="F322">
        <v>22353</v>
      </c>
    </row>
    <row r="323" spans="2:6" x14ac:dyDescent="0.25">
      <c r="B323" t="str">
        <f t="shared" si="14"/>
        <v>Tréglamus</v>
      </c>
      <c r="C323" s="388" t="str">
        <f t="shared" si="12"/>
        <v>22</v>
      </c>
      <c r="D323" t="s">
        <v>837</v>
      </c>
      <c r="E323" t="str">
        <f t="shared" si="13"/>
        <v>22Tréglamus</v>
      </c>
      <c r="F323">
        <v>22354</v>
      </c>
    </row>
    <row r="324" spans="2:6" x14ac:dyDescent="0.25">
      <c r="B324" t="str">
        <f t="shared" si="14"/>
        <v>Trégomeur</v>
      </c>
      <c r="C324" s="388" t="str">
        <f t="shared" si="12"/>
        <v>22</v>
      </c>
      <c r="D324" t="s">
        <v>775</v>
      </c>
      <c r="E324" t="str">
        <f t="shared" si="13"/>
        <v>22Trégomeur</v>
      </c>
      <c r="F324">
        <v>22356</v>
      </c>
    </row>
    <row r="325" spans="2:6" x14ac:dyDescent="0.25">
      <c r="B325" t="str">
        <f t="shared" si="14"/>
        <v>Trégonneau</v>
      </c>
      <c r="C325" s="388" t="str">
        <f t="shared" ref="C325:C352" si="15">LEFT(F325,2)</f>
        <v>22</v>
      </c>
      <c r="D325" t="s">
        <v>833</v>
      </c>
      <c r="E325" t="str">
        <f t="shared" ref="E325:E352" si="16">CONCATENATE(C325,D325)</f>
        <v>22Trégonneau</v>
      </c>
      <c r="F325">
        <v>22358</v>
      </c>
    </row>
    <row r="326" spans="2:6" x14ac:dyDescent="0.25">
      <c r="B326" t="str">
        <f t="shared" ref="B326:B354" si="17">IF(A$2=29,D676,IF(A$2=35,D1026,IF(A$2=56,D1376,D326)))</f>
        <v>Trégrom</v>
      </c>
      <c r="C326" s="388" t="str">
        <f t="shared" si="15"/>
        <v>22</v>
      </c>
      <c r="D326" t="s">
        <v>786</v>
      </c>
      <c r="E326" t="str">
        <f t="shared" si="16"/>
        <v>22Trégrom</v>
      </c>
      <c r="F326">
        <v>22359</v>
      </c>
    </row>
    <row r="327" spans="2:6" x14ac:dyDescent="0.25">
      <c r="B327" t="str">
        <f t="shared" si="17"/>
        <v>Trégueux</v>
      </c>
      <c r="C327" s="388" t="str">
        <f t="shared" si="15"/>
        <v>22</v>
      </c>
      <c r="D327" t="s">
        <v>821</v>
      </c>
      <c r="E327" t="str">
        <f t="shared" si="16"/>
        <v>22Trégueux</v>
      </c>
      <c r="F327">
        <v>22360</v>
      </c>
    </row>
    <row r="328" spans="2:6" x14ac:dyDescent="0.25">
      <c r="B328" t="str">
        <f t="shared" si="17"/>
        <v>Tréguidel</v>
      </c>
      <c r="C328" s="388" t="str">
        <f t="shared" si="15"/>
        <v>22</v>
      </c>
      <c r="D328" t="s">
        <v>1138</v>
      </c>
      <c r="E328" t="str">
        <f t="shared" si="16"/>
        <v>22Tréguidel</v>
      </c>
      <c r="F328">
        <v>22361</v>
      </c>
    </row>
    <row r="329" spans="2:6" x14ac:dyDescent="0.25">
      <c r="B329" t="str">
        <f t="shared" si="17"/>
        <v>Tréguier</v>
      </c>
      <c r="C329" s="388" t="str">
        <f t="shared" si="15"/>
        <v>22</v>
      </c>
      <c r="D329" t="s">
        <v>1189</v>
      </c>
      <c r="E329" t="str">
        <f t="shared" si="16"/>
        <v>22Tréguier</v>
      </c>
      <c r="F329">
        <v>22362</v>
      </c>
    </row>
    <row r="330" spans="2:6" x14ac:dyDescent="0.25">
      <c r="B330" t="str">
        <f t="shared" si="17"/>
        <v>Trélévern</v>
      </c>
      <c r="C330" s="388" t="str">
        <f t="shared" si="15"/>
        <v>22</v>
      </c>
      <c r="D330" t="s">
        <v>1372</v>
      </c>
      <c r="E330" t="str">
        <f t="shared" si="16"/>
        <v>22Trélévern</v>
      </c>
      <c r="F330">
        <v>22363</v>
      </c>
    </row>
    <row r="331" spans="2:6" x14ac:dyDescent="0.25">
      <c r="B331" t="str">
        <f t="shared" si="17"/>
        <v>Trélivan</v>
      </c>
      <c r="C331" s="388" t="str">
        <f t="shared" si="15"/>
        <v>22</v>
      </c>
      <c r="D331" t="s">
        <v>1504</v>
      </c>
      <c r="E331" t="str">
        <f t="shared" si="16"/>
        <v>22Trélivan</v>
      </c>
      <c r="F331">
        <v>22364</v>
      </c>
    </row>
    <row r="332" spans="2:6" x14ac:dyDescent="0.25">
      <c r="B332" t="str">
        <f t="shared" si="17"/>
        <v>Trémargat</v>
      </c>
      <c r="C332" s="388" t="str">
        <f t="shared" si="15"/>
        <v>22</v>
      </c>
      <c r="D332" t="s">
        <v>705</v>
      </c>
      <c r="E332" t="str">
        <f t="shared" si="16"/>
        <v>22Trémargat</v>
      </c>
      <c r="F332">
        <v>22365</v>
      </c>
    </row>
    <row r="333" spans="2:6" x14ac:dyDescent="0.25">
      <c r="B333" t="str">
        <f t="shared" si="17"/>
        <v>Trémel</v>
      </c>
      <c r="C333" s="388" t="str">
        <f t="shared" si="15"/>
        <v>22</v>
      </c>
      <c r="D333" t="s">
        <v>596</v>
      </c>
      <c r="E333" t="str">
        <f t="shared" si="16"/>
        <v>22Trémel</v>
      </c>
      <c r="F333">
        <v>22366</v>
      </c>
    </row>
    <row r="334" spans="2:6" x14ac:dyDescent="0.25">
      <c r="B334" t="str">
        <f t="shared" si="17"/>
        <v>Tréméreuc</v>
      </c>
      <c r="C334" s="388" t="str">
        <f t="shared" si="15"/>
        <v>22</v>
      </c>
      <c r="D334" t="s">
        <v>1546</v>
      </c>
      <c r="E334" t="str">
        <f t="shared" si="16"/>
        <v>22Tréméreuc</v>
      </c>
      <c r="F334">
        <v>22368</v>
      </c>
    </row>
    <row r="335" spans="2:6" x14ac:dyDescent="0.25">
      <c r="B335" t="str">
        <f t="shared" si="17"/>
        <v>Trémeur</v>
      </c>
      <c r="C335" s="388" t="str">
        <f t="shared" si="15"/>
        <v>22</v>
      </c>
      <c r="D335" t="s">
        <v>1070</v>
      </c>
      <c r="E335" t="str">
        <f t="shared" si="16"/>
        <v>22Trémeur</v>
      </c>
      <c r="F335">
        <v>22369</v>
      </c>
    </row>
    <row r="336" spans="2:6" x14ac:dyDescent="0.25">
      <c r="B336" t="str">
        <f t="shared" si="17"/>
        <v>Tréméven</v>
      </c>
      <c r="C336" s="388" t="str">
        <f t="shared" si="15"/>
        <v>22</v>
      </c>
      <c r="D336" t="s">
        <v>694</v>
      </c>
      <c r="E336" t="str">
        <f t="shared" si="16"/>
        <v>22Tréméven</v>
      </c>
      <c r="F336">
        <v>22370</v>
      </c>
    </row>
    <row r="337" spans="2:6" x14ac:dyDescent="0.25">
      <c r="B337" t="str">
        <f t="shared" si="17"/>
        <v>Trémorel</v>
      </c>
      <c r="C337" s="388" t="str">
        <f t="shared" si="15"/>
        <v>22</v>
      </c>
      <c r="D337" t="s">
        <v>715</v>
      </c>
      <c r="E337" t="str">
        <f t="shared" si="16"/>
        <v>22Trémorel</v>
      </c>
      <c r="F337">
        <v>22371</v>
      </c>
    </row>
    <row r="338" spans="2:6" x14ac:dyDescent="0.25">
      <c r="B338" t="str">
        <f t="shared" si="17"/>
        <v>Trémuson</v>
      </c>
      <c r="C338" s="388" t="str">
        <f t="shared" si="15"/>
        <v>22</v>
      </c>
      <c r="D338" t="s">
        <v>776</v>
      </c>
      <c r="E338" t="str">
        <f t="shared" si="16"/>
        <v>22Trémuson</v>
      </c>
      <c r="F338">
        <v>22372</v>
      </c>
    </row>
    <row r="339" spans="2:6" x14ac:dyDescent="0.25">
      <c r="B339" t="str">
        <f t="shared" si="17"/>
        <v>Tréogan</v>
      </c>
      <c r="C339" s="388" t="str">
        <f t="shared" si="15"/>
        <v>22</v>
      </c>
      <c r="D339" t="s">
        <v>850</v>
      </c>
      <c r="E339" t="str">
        <f t="shared" si="16"/>
        <v>22Tréogan</v>
      </c>
      <c r="F339">
        <v>22373</v>
      </c>
    </row>
    <row r="340" spans="2:6" x14ac:dyDescent="0.25">
      <c r="B340" t="str">
        <f t="shared" si="17"/>
        <v>Tressignaux</v>
      </c>
      <c r="C340" s="388" t="str">
        <f t="shared" si="15"/>
        <v>22</v>
      </c>
      <c r="D340" t="s">
        <v>734</v>
      </c>
      <c r="E340" t="str">
        <f t="shared" si="16"/>
        <v>22Tressignaux</v>
      </c>
      <c r="F340">
        <v>22375</v>
      </c>
    </row>
    <row r="341" spans="2:6" x14ac:dyDescent="0.25">
      <c r="B341" t="str">
        <f t="shared" si="17"/>
        <v>Trévé</v>
      </c>
      <c r="C341" s="388" t="str">
        <f t="shared" si="15"/>
        <v>22</v>
      </c>
      <c r="D341" t="s">
        <v>470</v>
      </c>
      <c r="E341" t="str">
        <f t="shared" si="16"/>
        <v>22Trévé</v>
      </c>
      <c r="F341">
        <v>22376</v>
      </c>
    </row>
    <row r="342" spans="2:6" x14ac:dyDescent="0.25">
      <c r="B342" t="str">
        <f t="shared" si="17"/>
        <v>Tréveneuc</v>
      </c>
      <c r="C342" s="388" t="str">
        <f t="shared" si="15"/>
        <v>22</v>
      </c>
      <c r="D342" t="s">
        <v>1440</v>
      </c>
      <c r="E342" t="str">
        <f t="shared" si="16"/>
        <v>22Tréveneuc</v>
      </c>
      <c r="F342">
        <v>22377</v>
      </c>
    </row>
    <row r="343" spans="2:6" x14ac:dyDescent="0.25">
      <c r="B343" t="str">
        <f t="shared" si="17"/>
        <v>Trévérec</v>
      </c>
      <c r="C343" s="388" t="str">
        <f t="shared" si="15"/>
        <v>22</v>
      </c>
      <c r="D343" t="s">
        <v>699</v>
      </c>
      <c r="E343" t="str">
        <f t="shared" si="16"/>
        <v>22Trévérec</v>
      </c>
      <c r="F343">
        <v>22378</v>
      </c>
    </row>
    <row r="344" spans="2:6" x14ac:dyDescent="0.25">
      <c r="B344" t="str">
        <f t="shared" si="17"/>
        <v>Trévou-Tréguignec</v>
      </c>
      <c r="C344" s="388" t="str">
        <f t="shared" si="15"/>
        <v>22</v>
      </c>
      <c r="D344" t="s">
        <v>1457</v>
      </c>
      <c r="E344" t="str">
        <f t="shared" si="16"/>
        <v>22Trévou-Tréguignec</v>
      </c>
      <c r="F344">
        <v>22379</v>
      </c>
    </row>
    <row r="345" spans="2:6" x14ac:dyDescent="0.25">
      <c r="B345" t="str">
        <f t="shared" si="17"/>
        <v>Trévron</v>
      </c>
      <c r="C345" s="388" t="str">
        <f t="shared" si="15"/>
        <v>22</v>
      </c>
      <c r="D345" t="s">
        <v>1498</v>
      </c>
      <c r="E345" t="str">
        <f t="shared" si="16"/>
        <v>22Trévron</v>
      </c>
      <c r="F345">
        <v>22380</v>
      </c>
    </row>
    <row r="346" spans="2:6" x14ac:dyDescent="0.25">
      <c r="B346" t="str">
        <f t="shared" si="17"/>
        <v>Trézény</v>
      </c>
      <c r="C346" s="388" t="str">
        <f t="shared" si="15"/>
        <v>22</v>
      </c>
      <c r="D346" t="s">
        <v>722</v>
      </c>
      <c r="E346" t="str">
        <f t="shared" si="16"/>
        <v>22Trézény</v>
      </c>
      <c r="F346">
        <v>22381</v>
      </c>
    </row>
    <row r="347" spans="2:6" x14ac:dyDescent="0.25">
      <c r="B347" t="str">
        <f t="shared" si="17"/>
        <v>Troguéry</v>
      </c>
      <c r="C347" s="388" t="str">
        <f t="shared" si="15"/>
        <v>22</v>
      </c>
      <c r="D347" t="s">
        <v>1374</v>
      </c>
      <c r="E347" t="str">
        <f t="shared" si="16"/>
        <v>22Troguéry</v>
      </c>
      <c r="F347">
        <v>22383</v>
      </c>
    </row>
    <row r="348" spans="2:6" x14ac:dyDescent="0.25">
      <c r="B348" t="str">
        <f t="shared" si="17"/>
        <v>Uzel</v>
      </c>
      <c r="C348" s="388" t="str">
        <f t="shared" si="15"/>
        <v>22</v>
      </c>
      <c r="D348" t="s">
        <v>469</v>
      </c>
      <c r="E348" t="str">
        <f t="shared" si="16"/>
        <v>22Uzel</v>
      </c>
      <c r="F348">
        <v>22384</v>
      </c>
    </row>
    <row r="349" spans="2:6" x14ac:dyDescent="0.25">
      <c r="B349" t="str">
        <f t="shared" si="17"/>
        <v>Vildé-Guingalan</v>
      </c>
      <c r="C349" s="388" t="str">
        <f t="shared" si="15"/>
        <v>22</v>
      </c>
      <c r="D349" t="s">
        <v>1508</v>
      </c>
      <c r="E349" t="str">
        <f t="shared" si="16"/>
        <v>22Vildé-Guingalan</v>
      </c>
      <c r="F349">
        <v>22388</v>
      </c>
    </row>
    <row r="350" spans="2:6" x14ac:dyDescent="0.25">
      <c r="B350" t="str">
        <f t="shared" si="17"/>
        <v>Yffiniac</v>
      </c>
      <c r="C350" s="388" t="str">
        <f t="shared" si="15"/>
        <v>22</v>
      </c>
      <c r="D350" t="s">
        <v>1123</v>
      </c>
      <c r="E350" t="str">
        <f t="shared" si="16"/>
        <v>22Yffiniac</v>
      </c>
      <c r="F350">
        <v>22389</v>
      </c>
    </row>
    <row r="351" spans="2:6" x14ac:dyDescent="0.25">
      <c r="B351" t="str">
        <f t="shared" si="17"/>
        <v>Yvias</v>
      </c>
      <c r="C351" s="388" t="str">
        <f t="shared" si="15"/>
        <v>22</v>
      </c>
      <c r="D351" t="s">
        <v>1207</v>
      </c>
      <c r="E351" t="str">
        <f t="shared" si="16"/>
        <v>22Yvias</v>
      </c>
      <c r="F351">
        <v>22390</v>
      </c>
    </row>
    <row r="352" spans="2:6" x14ac:dyDescent="0.25">
      <c r="B352" t="str">
        <f t="shared" si="17"/>
        <v>Yvignac-la-Tour</v>
      </c>
      <c r="C352" s="388" t="str">
        <f t="shared" si="15"/>
        <v>22</v>
      </c>
      <c r="D352" t="s">
        <v>1231</v>
      </c>
      <c r="E352" t="str">
        <f t="shared" si="16"/>
        <v>22Yvignac-la-Tour</v>
      </c>
      <c r="F352">
        <v>22391</v>
      </c>
    </row>
    <row r="353" spans="2:6" x14ac:dyDescent="0.25">
      <c r="B353">
        <f t="shared" si="17"/>
        <v>0</v>
      </c>
    </row>
    <row r="354" spans="2:6" x14ac:dyDescent="0.25">
      <c r="B354">
        <f t="shared" si="17"/>
        <v>0</v>
      </c>
    </row>
    <row r="355" spans="2:6" x14ac:dyDescent="0.25">
      <c r="C355" s="388" t="str">
        <f t="shared" ref="C355:C418" si="18">LEFT(F355,2)</f>
        <v>29</v>
      </c>
      <c r="D355" t="s">
        <v>1492</v>
      </c>
      <c r="E355" t="str">
        <f t="shared" ref="E355:E418" si="19">CONCATENATE(C355,D355)</f>
        <v>29Argol</v>
      </c>
      <c r="F355">
        <v>29001</v>
      </c>
    </row>
    <row r="356" spans="2:6" x14ac:dyDescent="0.25">
      <c r="C356" s="388" t="str">
        <f t="shared" si="18"/>
        <v>29</v>
      </c>
      <c r="D356" t="s">
        <v>1062</v>
      </c>
      <c r="E356" t="str">
        <f t="shared" si="19"/>
        <v>29Arzano</v>
      </c>
      <c r="F356">
        <v>29002</v>
      </c>
    </row>
    <row r="357" spans="2:6" x14ac:dyDescent="0.25">
      <c r="C357" s="388" t="str">
        <f t="shared" si="18"/>
        <v>29</v>
      </c>
      <c r="D357" t="s">
        <v>1011</v>
      </c>
      <c r="E357" t="str">
        <f t="shared" si="19"/>
        <v>29Audierne</v>
      </c>
      <c r="F357">
        <v>29003</v>
      </c>
    </row>
    <row r="358" spans="2:6" x14ac:dyDescent="0.25">
      <c r="C358" s="388" t="str">
        <f t="shared" si="18"/>
        <v>29</v>
      </c>
      <c r="D358" t="s">
        <v>781</v>
      </c>
      <c r="E358" t="str">
        <f t="shared" si="19"/>
        <v>29Bannalec</v>
      </c>
      <c r="F358">
        <v>29004</v>
      </c>
    </row>
    <row r="359" spans="2:6" x14ac:dyDescent="0.25">
      <c r="C359" s="388" t="str">
        <f t="shared" si="18"/>
        <v>29</v>
      </c>
      <c r="D359" t="s">
        <v>692</v>
      </c>
      <c r="E359" t="str">
        <f t="shared" si="19"/>
        <v>29Baye</v>
      </c>
      <c r="F359">
        <v>29005</v>
      </c>
    </row>
    <row r="360" spans="2:6" x14ac:dyDescent="0.25">
      <c r="C360" s="388" t="str">
        <f t="shared" si="18"/>
        <v>29</v>
      </c>
      <c r="D360" t="s">
        <v>442</v>
      </c>
      <c r="E360" t="str">
        <f t="shared" si="19"/>
        <v>29Bénodet</v>
      </c>
      <c r="F360">
        <v>29006</v>
      </c>
    </row>
    <row r="361" spans="2:6" x14ac:dyDescent="0.25">
      <c r="C361" s="388" t="str">
        <f t="shared" si="18"/>
        <v>29</v>
      </c>
      <c r="D361" t="s">
        <v>1027</v>
      </c>
      <c r="E361" t="str">
        <f t="shared" si="19"/>
        <v>29Berrien</v>
      </c>
      <c r="F361">
        <v>29007</v>
      </c>
    </row>
    <row r="362" spans="2:6" x14ac:dyDescent="0.25">
      <c r="C362" s="388" t="str">
        <f t="shared" si="18"/>
        <v>29</v>
      </c>
      <c r="D362" t="s">
        <v>1465</v>
      </c>
      <c r="E362" t="str">
        <f t="shared" si="19"/>
        <v>29Beuzec-Cap-Sizun</v>
      </c>
      <c r="F362">
        <v>29008</v>
      </c>
    </row>
    <row r="363" spans="2:6" x14ac:dyDescent="0.25">
      <c r="C363" s="388" t="str">
        <f t="shared" si="18"/>
        <v>29</v>
      </c>
      <c r="D363" t="s">
        <v>526</v>
      </c>
      <c r="E363" t="str">
        <f t="shared" si="19"/>
        <v>29Bodilis</v>
      </c>
      <c r="F363">
        <v>29010</v>
      </c>
    </row>
    <row r="364" spans="2:6" x14ac:dyDescent="0.25">
      <c r="C364" s="388" t="str">
        <f t="shared" si="18"/>
        <v>29</v>
      </c>
      <c r="D364" t="s">
        <v>1597</v>
      </c>
      <c r="E364" t="str">
        <f t="shared" si="19"/>
        <v>29Bohars</v>
      </c>
      <c r="F364">
        <v>29011</v>
      </c>
    </row>
    <row r="365" spans="2:6" x14ac:dyDescent="0.25">
      <c r="C365" s="388" t="str">
        <f t="shared" si="18"/>
        <v>29</v>
      </c>
      <c r="D365" t="s">
        <v>617</v>
      </c>
      <c r="E365" t="str">
        <f t="shared" si="19"/>
        <v>29Bolazec</v>
      </c>
      <c r="F365">
        <v>29012</v>
      </c>
    </row>
    <row r="366" spans="2:6" x14ac:dyDescent="0.25">
      <c r="C366" s="388" t="str">
        <f t="shared" si="18"/>
        <v>29</v>
      </c>
      <c r="D366" t="s">
        <v>1085</v>
      </c>
      <c r="E366" t="str">
        <f t="shared" si="19"/>
        <v>29Botmeur</v>
      </c>
      <c r="F366">
        <v>29013</v>
      </c>
    </row>
    <row r="367" spans="2:6" x14ac:dyDescent="0.25">
      <c r="C367" s="388" t="str">
        <f t="shared" si="18"/>
        <v>29</v>
      </c>
      <c r="D367" t="s">
        <v>608</v>
      </c>
      <c r="E367" t="str">
        <f t="shared" si="19"/>
        <v>29Botsorhel</v>
      </c>
      <c r="F367">
        <v>29014</v>
      </c>
    </row>
    <row r="368" spans="2:6" x14ac:dyDescent="0.25">
      <c r="C368" s="388" t="str">
        <f t="shared" si="18"/>
        <v>29</v>
      </c>
      <c r="D368" t="s">
        <v>560</v>
      </c>
      <c r="E368" t="str">
        <f t="shared" si="19"/>
        <v>29Bourg-Blanc</v>
      </c>
      <c r="F368">
        <v>29015</v>
      </c>
    </row>
    <row r="369" spans="3:6" x14ac:dyDescent="0.25">
      <c r="C369" s="388" t="str">
        <f t="shared" si="18"/>
        <v>29</v>
      </c>
      <c r="D369" t="s">
        <v>519</v>
      </c>
      <c r="E369" t="str">
        <f t="shared" si="19"/>
        <v>29Brasparts</v>
      </c>
      <c r="F369">
        <v>29016</v>
      </c>
    </row>
    <row r="370" spans="3:6" x14ac:dyDescent="0.25">
      <c r="C370" s="388" t="str">
        <f t="shared" si="18"/>
        <v>29</v>
      </c>
      <c r="D370" t="s">
        <v>1245</v>
      </c>
      <c r="E370" t="str">
        <f t="shared" si="19"/>
        <v>29Brélès</v>
      </c>
      <c r="F370">
        <v>29017</v>
      </c>
    </row>
    <row r="371" spans="3:6" x14ac:dyDescent="0.25">
      <c r="C371" s="388" t="str">
        <f t="shared" si="18"/>
        <v>29</v>
      </c>
      <c r="D371" t="s">
        <v>1083</v>
      </c>
      <c r="E371" t="str">
        <f t="shared" si="19"/>
        <v>29Brennilis</v>
      </c>
      <c r="F371">
        <v>29018</v>
      </c>
    </row>
    <row r="372" spans="3:6" x14ac:dyDescent="0.25">
      <c r="C372" s="388" t="str">
        <f t="shared" si="18"/>
        <v>29</v>
      </c>
      <c r="D372" t="s">
        <v>1179</v>
      </c>
      <c r="E372" t="str">
        <f t="shared" si="19"/>
        <v>29Brest</v>
      </c>
      <c r="F372">
        <v>29019</v>
      </c>
    </row>
    <row r="373" spans="3:6" x14ac:dyDescent="0.25">
      <c r="C373" s="388" t="str">
        <f t="shared" si="18"/>
        <v>29</v>
      </c>
      <c r="D373" t="s">
        <v>604</v>
      </c>
      <c r="E373" t="str">
        <f t="shared" si="19"/>
        <v>29Briec</v>
      </c>
      <c r="F373">
        <v>29020</v>
      </c>
    </row>
    <row r="374" spans="3:6" x14ac:dyDescent="0.25">
      <c r="C374" s="388" t="str">
        <f t="shared" si="18"/>
        <v>29</v>
      </c>
      <c r="D374" t="s">
        <v>1493</v>
      </c>
      <c r="E374" t="str">
        <f t="shared" si="19"/>
        <v>29Camaret-sur-Mer</v>
      </c>
      <c r="F374">
        <v>29022</v>
      </c>
    </row>
    <row r="375" spans="3:6" x14ac:dyDescent="0.25">
      <c r="C375" s="388" t="str">
        <f t="shared" si="18"/>
        <v>29</v>
      </c>
      <c r="D375" t="s">
        <v>1353</v>
      </c>
      <c r="E375" t="str">
        <f t="shared" si="19"/>
        <v>29Carantec</v>
      </c>
      <c r="F375">
        <v>29023</v>
      </c>
    </row>
    <row r="376" spans="3:6" x14ac:dyDescent="0.25">
      <c r="C376" s="388" t="str">
        <f t="shared" si="18"/>
        <v>29</v>
      </c>
      <c r="D376" t="s">
        <v>649</v>
      </c>
      <c r="E376" t="str">
        <f t="shared" si="19"/>
        <v>29Carhaix-Plouguer</v>
      </c>
      <c r="F376">
        <v>29024</v>
      </c>
    </row>
    <row r="377" spans="3:6" x14ac:dyDescent="0.25">
      <c r="C377" s="388" t="str">
        <f t="shared" si="18"/>
        <v>29</v>
      </c>
      <c r="D377" t="s">
        <v>606</v>
      </c>
      <c r="E377" t="str">
        <f t="shared" si="19"/>
        <v>29Cast</v>
      </c>
      <c r="F377">
        <v>29025</v>
      </c>
    </row>
    <row r="378" spans="3:6" x14ac:dyDescent="0.25">
      <c r="C378" s="388" t="str">
        <f t="shared" si="18"/>
        <v>29</v>
      </c>
      <c r="D378" t="s">
        <v>946</v>
      </c>
      <c r="E378" t="str">
        <f t="shared" si="19"/>
        <v>29Châteaulin</v>
      </c>
      <c r="F378">
        <v>29026</v>
      </c>
    </row>
    <row r="379" spans="3:6" x14ac:dyDescent="0.25">
      <c r="C379" s="388" t="str">
        <f t="shared" si="18"/>
        <v>29</v>
      </c>
      <c r="D379" t="s">
        <v>558</v>
      </c>
      <c r="E379" t="str">
        <f t="shared" si="19"/>
        <v>29Châteauneuf-du-Faou</v>
      </c>
      <c r="F379">
        <v>29027</v>
      </c>
    </row>
    <row r="380" spans="3:6" x14ac:dyDescent="0.25">
      <c r="C380" s="388" t="str">
        <f t="shared" si="18"/>
        <v>29</v>
      </c>
      <c r="D380" t="s">
        <v>1496</v>
      </c>
      <c r="E380" t="str">
        <f t="shared" si="19"/>
        <v>29Cléden-Cap-Sizun</v>
      </c>
      <c r="F380">
        <v>29028</v>
      </c>
    </row>
    <row r="381" spans="3:6" x14ac:dyDescent="0.25">
      <c r="C381" s="388" t="str">
        <f t="shared" si="18"/>
        <v>29</v>
      </c>
      <c r="D381" t="s">
        <v>646</v>
      </c>
      <c r="E381" t="str">
        <f t="shared" si="19"/>
        <v>29Cléden-Poher</v>
      </c>
      <c r="F381">
        <v>29029</v>
      </c>
    </row>
    <row r="382" spans="3:6" x14ac:dyDescent="0.25">
      <c r="C382" s="388" t="str">
        <f t="shared" si="18"/>
        <v>29</v>
      </c>
      <c r="D382" t="s">
        <v>1318</v>
      </c>
      <c r="E382" t="str">
        <f t="shared" si="19"/>
        <v>29Cléder</v>
      </c>
      <c r="F382">
        <v>29030</v>
      </c>
    </row>
    <row r="383" spans="3:6" x14ac:dyDescent="0.25">
      <c r="C383" s="388" t="str">
        <f t="shared" si="18"/>
        <v>29</v>
      </c>
      <c r="D383" t="s">
        <v>845</v>
      </c>
      <c r="E383" t="str">
        <f t="shared" si="19"/>
        <v>29Clohars-Carnoët</v>
      </c>
      <c r="F383">
        <v>29031</v>
      </c>
    </row>
    <row r="384" spans="3:6" x14ac:dyDescent="0.25">
      <c r="C384" s="388" t="str">
        <f t="shared" si="18"/>
        <v>29</v>
      </c>
      <c r="D384" t="s">
        <v>1515</v>
      </c>
      <c r="E384" t="str">
        <f t="shared" si="19"/>
        <v>29Clohars-Fouesnant</v>
      </c>
      <c r="F384">
        <v>29032</v>
      </c>
    </row>
    <row r="385" spans="3:6" x14ac:dyDescent="0.25">
      <c r="C385" s="388" t="str">
        <f t="shared" si="18"/>
        <v>29</v>
      </c>
      <c r="D385" t="s">
        <v>577</v>
      </c>
      <c r="E385" t="str">
        <f t="shared" si="19"/>
        <v>29Coat-Méal</v>
      </c>
      <c r="F385">
        <v>29035</v>
      </c>
    </row>
    <row r="386" spans="3:6" x14ac:dyDescent="0.25">
      <c r="C386" s="388" t="str">
        <f t="shared" si="18"/>
        <v>29</v>
      </c>
      <c r="D386" t="s">
        <v>1120</v>
      </c>
      <c r="E386" t="str">
        <f t="shared" si="19"/>
        <v>29Collorec</v>
      </c>
      <c r="F386">
        <v>29036</v>
      </c>
    </row>
    <row r="387" spans="3:6" x14ac:dyDescent="0.25">
      <c r="C387" s="388" t="str">
        <f t="shared" si="18"/>
        <v>29</v>
      </c>
      <c r="D387" t="s">
        <v>510</v>
      </c>
      <c r="E387" t="str">
        <f t="shared" si="19"/>
        <v>29Combrit</v>
      </c>
      <c r="F387">
        <v>29037</v>
      </c>
    </row>
    <row r="388" spans="3:6" x14ac:dyDescent="0.25">
      <c r="C388" s="388" t="str">
        <f t="shared" si="18"/>
        <v>29</v>
      </c>
      <c r="D388" t="s">
        <v>1010</v>
      </c>
      <c r="E388" t="str">
        <f t="shared" si="19"/>
        <v>29Commana</v>
      </c>
      <c r="F388">
        <v>29038</v>
      </c>
    </row>
    <row r="389" spans="3:6" x14ac:dyDescent="0.25">
      <c r="C389" s="388" t="str">
        <f t="shared" si="18"/>
        <v>29</v>
      </c>
      <c r="D389" t="s">
        <v>1598</v>
      </c>
      <c r="E389" t="str">
        <f t="shared" si="19"/>
        <v>29Concarneau</v>
      </c>
      <c r="F389">
        <v>29039</v>
      </c>
    </row>
    <row r="390" spans="3:6" x14ac:dyDescent="0.25">
      <c r="C390" s="388" t="str">
        <f t="shared" si="18"/>
        <v>29</v>
      </c>
      <c r="D390" t="s">
        <v>1390</v>
      </c>
      <c r="E390" t="str">
        <f t="shared" si="19"/>
        <v>29Confort-Meilars</v>
      </c>
      <c r="F390">
        <v>29145</v>
      </c>
    </row>
    <row r="391" spans="3:6" x14ac:dyDescent="0.25">
      <c r="C391" s="388" t="str">
        <f t="shared" si="18"/>
        <v>29</v>
      </c>
      <c r="D391" t="s">
        <v>1004</v>
      </c>
      <c r="E391" t="str">
        <f t="shared" si="19"/>
        <v>29Coray</v>
      </c>
      <c r="F391">
        <v>29041</v>
      </c>
    </row>
    <row r="392" spans="3:6" x14ac:dyDescent="0.25">
      <c r="C392" s="388" t="str">
        <f t="shared" si="18"/>
        <v>29</v>
      </c>
      <c r="D392" t="s">
        <v>1466</v>
      </c>
      <c r="E392" t="str">
        <f t="shared" si="19"/>
        <v>29Crozon</v>
      </c>
      <c r="F392">
        <v>29042</v>
      </c>
    </row>
    <row r="393" spans="3:6" x14ac:dyDescent="0.25">
      <c r="C393" s="388" t="str">
        <f t="shared" si="18"/>
        <v>29</v>
      </c>
      <c r="D393" t="s">
        <v>1347</v>
      </c>
      <c r="E393" t="str">
        <f t="shared" si="19"/>
        <v>29Daoulas</v>
      </c>
      <c r="F393">
        <v>29043</v>
      </c>
    </row>
    <row r="394" spans="3:6" x14ac:dyDescent="0.25">
      <c r="C394" s="388" t="str">
        <f t="shared" si="18"/>
        <v>29</v>
      </c>
      <c r="D394" t="s">
        <v>950</v>
      </c>
      <c r="E394" t="str">
        <f t="shared" si="19"/>
        <v>29Dinéault</v>
      </c>
      <c r="F394">
        <v>29044</v>
      </c>
    </row>
    <row r="395" spans="3:6" x14ac:dyDescent="0.25">
      <c r="C395" s="388" t="str">
        <f t="shared" si="18"/>
        <v>29</v>
      </c>
      <c r="D395" t="s">
        <v>1343</v>
      </c>
      <c r="E395" t="str">
        <f t="shared" si="19"/>
        <v>29Dirinon</v>
      </c>
      <c r="F395">
        <v>29045</v>
      </c>
    </row>
    <row r="396" spans="3:6" x14ac:dyDescent="0.25">
      <c r="C396" s="388" t="str">
        <f t="shared" si="18"/>
        <v>29</v>
      </c>
      <c r="D396" t="s">
        <v>1459</v>
      </c>
      <c r="E396" t="str">
        <f t="shared" si="19"/>
        <v>29Douarnenez</v>
      </c>
      <c r="F396">
        <v>29046</v>
      </c>
    </row>
    <row r="397" spans="3:6" x14ac:dyDescent="0.25">
      <c r="C397" s="388" t="str">
        <f t="shared" si="18"/>
        <v>29</v>
      </c>
      <c r="D397" t="s">
        <v>602</v>
      </c>
      <c r="E397" t="str">
        <f t="shared" si="19"/>
        <v>29Edern</v>
      </c>
      <c r="F397">
        <v>29048</v>
      </c>
    </row>
    <row r="398" spans="3:6" x14ac:dyDescent="0.25">
      <c r="C398" s="388" t="str">
        <f t="shared" si="18"/>
        <v>29</v>
      </c>
      <c r="D398" t="s">
        <v>1023</v>
      </c>
      <c r="E398" t="str">
        <f t="shared" si="19"/>
        <v>29Elliant</v>
      </c>
      <c r="F398">
        <v>29049</v>
      </c>
    </row>
    <row r="399" spans="3:6" x14ac:dyDescent="0.25">
      <c r="C399" s="388" t="str">
        <f t="shared" si="18"/>
        <v>29</v>
      </c>
      <c r="D399" t="s">
        <v>1419</v>
      </c>
      <c r="E399" t="str">
        <f t="shared" si="19"/>
        <v>29Ergué-Gabéric</v>
      </c>
      <c r="F399">
        <v>29051</v>
      </c>
    </row>
    <row r="400" spans="3:6" x14ac:dyDescent="0.25">
      <c r="C400" s="388" t="str">
        <f t="shared" si="18"/>
        <v>29</v>
      </c>
      <c r="D400" t="s">
        <v>1604</v>
      </c>
      <c r="E400" t="str">
        <f t="shared" si="19"/>
        <v>29Fouesnant</v>
      </c>
      <c r="F400">
        <v>29058</v>
      </c>
    </row>
    <row r="401" spans="3:6" x14ac:dyDescent="0.25">
      <c r="C401" s="388" t="str">
        <f t="shared" si="18"/>
        <v>29</v>
      </c>
      <c r="D401" t="s">
        <v>1177</v>
      </c>
      <c r="E401" t="str">
        <f t="shared" si="19"/>
        <v>29Garlan</v>
      </c>
      <c r="F401">
        <v>29059</v>
      </c>
    </row>
    <row r="402" spans="3:6" x14ac:dyDescent="0.25">
      <c r="C402" s="388" t="str">
        <f t="shared" si="18"/>
        <v>29</v>
      </c>
      <c r="D402" t="s">
        <v>516</v>
      </c>
      <c r="E402" t="str">
        <f t="shared" si="19"/>
        <v>29Gouesnach</v>
      </c>
      <c r="F402">
        <v>29060</v>
      </c>
    </row>
    <row r="403" spans="3:6" x14ac:dyDescent="0.25">
      <c r="C403" s="388" t="str">
        <f t="shared" si="18"/>
        <v>29</v>
      </c>
      <c r="D403" t="s">
        <v>559</v>
      </c>
      <c r="E403" t="str">
        <f t="shared" si="19"/>
        <v>29Gouesnou</v>
      </c>
      <c r="F403">
        <v>29061</v>
      </c>
    </row>
    <row r="404" spans="3:6" x14ac:dyDescent="0.25">
      <c r="C404" s="388" t="str">
        <f t="shared" si="18"/>
        <v>29</v>
      </c>
      <c r="D404" t="s">
        <v>532</v>
      </c>
      <c r="E404" t="str">
        <f t="shared" si="19"/>
        <v>29Gouézec</v>
      </c>
      <c r="F404">
        <v>29062</v>
      </c>
    </row>
    <row r="405" spans="3:6" x14ac:dyDescent="0.25">
      <c r="C405" s="388" t="str">
        <f t="shared" si="18"/>
        <v>29</v>
      </c>
      <c r="D405" t="s">
        <v>1481</v>
      </c>
      <c r="E405" t="str">
        <f t="shared" si="19"/>
        <v>29Goulien</v>
      </c>
      <c r="F405">
        <v>29063</v>
      </c>
    </row>
    <row r="406" spans="3:6" x14ac:dyDescent="0.25">
      <c r="C406" s="388" t="str">
        <f t="shared" si="18"/>
        <v>29</v>
      </c>
      <c r="D406" t="s">
        <v>1361</v>
      </c>
      <c r="E406" t="str">
        <f t="shared" si="19"/>
        <v>29Goulven</v>
      </c>
      <c r="F406">
        <v>29064</v>
      </c>
    </row>
    <row r="407" spans="3:6" x14ac:dyDescent="0.25">
      <c r="C407" s="388" t="str">
        <f t="shared" si="18"/>
        <v>29</v>
      </c>
      <c r="D407" t="s">
        <v>466</v>
      </c>
      <c r="E407" t="str">
        <f t="shared" si="19"/>
        <v>29Gourlizon</v>
      </c>
      <c r="F407">
        <v>29065</v>
      </c>
    </row>
    <row r="408" spans="3:6" x14ac:dyDescent="0.25">
      <c r="C408" s="388" t="str">
        <f t="shared" si="18"/>
        <v>29</v>
      </c>
      <c r="D408" t="s">
        <v>458</v>
      </c>
      <c r="E408" t="str">
        <f t="shared" si="19"/>
        <v>29Guengat</v>
      </c>
      <c r="F408">
        <v>29066</v>
      </c>
    </row>
    <row r="409" spans="3:6" x14ac:dyDescent="0.25">
      <c r="C409" s="388" t="str">
        <f t="shared" si="18"/>
        <v>29</v>
      </c>
      <c r="D409" t="s">
        <v>611</v>
      </c>
      <c r="E409" t="str">
        <f t="shared" si="19"/>
        <v>29Guerlesquin</v>
      </c>
      <c r="F409">
        <v>29067</v>
      </c>
    </row>
    <row r="410" spans="3:6" x14ac:dyDescent="0.25">
      <c r="C410" s="388" t="str">
        <f t="shared" si="18"/>
        <v>29</v>
      </c>
      <c r="D410" t="s">
        <v>542</v>
      </c>
      <c r="E410" t="str">
        <f t="shared" si="19"/>
        <v>29Guiclan</v>
      </c>
      <c r="F410">
        <v>29068</v>
      </c>
    </row>
    <row r="411" spans="3:6" x14ac:dyDescent="0.25">
      <c r="C411" s="388" t="str">
        <f t="shared" si="18"/>
        <v>29</v>
      </c>
      <c r="D411" t="s">
        <v>1585</v>
      </c>
      <c r="E411" t="str">
        <f t="shared" si="19"/>
        <v>29Guilers</v>
      </c>
      <c r="F411">
        <v>29069</v>
      </c>
    </row>
    <row r="412" spans="3:6" x14ac:dyDescent="0.25">
      <c r="C412" s="388" t="str">
        <f t="shared" si="18"/>
        <v>29</v>
      </c>
      <c r="D412" t="s">
        <v>460</v>
      </c>
      <c r="E412" t="str">
        <f t="shared" si="19"/>
        <v>29Guiler-sur-Goyen</v>
      </c>
      <c r="F412">
        <v>29070</v>
      </c>
    </row>
    <row r="413" spans="3:6" x14ac:dyDescent="0.25">
      <c r="C413" s="388" t="str">
        <f t="shared" si="18"/>
        <v>29</v>
      </c>
      <c r="D413" t="s">
        <v>1050</v>
      </c>
      <c r="E413" t="str">
        <f t="shared" si="19"/>
        <v>29Guilligomarc'h</v>
      </c>
      <c r="F413">
        <v>29071</v>
      </c>
    </row>
    <row r="414" spans="3:6" x14ac:dyDescent="0.25">
      <c r="C414" s="388" t="str">
        <f t="shared" si="18"/>
        <v>29</v>
      </c>
      <c r="D414" t="s">
        <v>1533</v>
      </c>
      <c r="E414" t="str">
        <f t="shared" si="19"/>
        <v>29Guilvinec</v>
      </c>
      <c r="F414">
        <v>29072</v>
      </c>
    </row>
    <row r="415" spans="3:6" x14ac:dyDescent="0.25">
      <c r="C415" s="388" t="str">
        <f t="shared" si="18"/>
        <v>29</v>
      </c>
      <c r="D415" t="s">
        <v>1471</v>
      </c>
      <c r="E415" t="str">
        <f t="shared" si="19"/>
        <v>29Guimaëc</v>
      </c>
      <c r="F415">
        <v>29073</v>
      </c>
    </row>
    <row r="416" spans="3:6" x14ac:dyDescent="0.25">
      <c r="C416" s="388" t="str">
        <f t="shared" si="18"/>
        <v>29</v>
      </c>
      <c r="D416" t="s">
        <v>550</v>
      </c>
      <c r="E416" t="str">
        <f t="shared" si="19"/>
        <v>29Guimiliau</v>
      </c>
      <c r="F416">
        <v>29074</v>
      </c>
    </row>
    <row r="417" spans="3:6" x14ac:dyDescent="0.25">
      <c r="C417" s="388" t="str">
        <f t="shared" si="18"/>
        <v>29</v>
      </c>
      <c r="D417" t="s">
        <v>1173</v>
      </c>
      <c r="E417" t="str">
        <f t="shared" si="19"/>
        <v>29Guipavas</v>
      </c>
      <c r="F417">
        <v>29075</v>
      </c>
    </row>
    <row r="418" spans="3:6" x14ac:dyDescent="0.25">
      <c r="C418" s="388" t="str">
        <f t="shared" si="18"/>
        <v>29</v>
      </c>
      <c r="D418" t="s">
        <v>1264</v>
      </c>
      <c r="E418" t="str">
        <f t="shared" si="19"/>
        <v>29Guissény</v>
      </c>
      <c r="F418">
        <v>29077</v>
      </c>
    </row>
    <row r="419" spans="3:6" x14ac:dyDescent="0.25">
      <c r="C419" s="388" t="str">
        <f t="shared" ref="C419:C482" si="20">LEFT(F419,2)</f>
        <v>29</v>
      </c>
      <c r="D419" t="s">
        <v>1171</v>
      </c>
      <c r="E419" t="str">
        <f t="shared" ref="E419:E482" si="21">CONCATENATE(C419,D419)</f>
        <v>29Hanvec</v>
      </c>
      <c r="F419">
        <v>29078</v>
      </c>
    </row>
    <row r="420" spans="3:6" x14ac:dyDescent="0.25">
      <c r="C420" s="388" t="str">
        <f t="shared" si="20"/>
        <v>29</v>
      </c>
      <c r="D420" t="s">
        <v>1359</v>
      </c>
      <c r="E420" t="str">
        <f t="shared" si="21"/>
        <v>29Henvic</v>
      </c>
      <c r="F420">
        <v>29079</v>
      </c>
    </row>
    <row r="421" spans="3:6" x14ac:dyDescent="0.25">
      <c r="C421" s="388" t="str">
        <f t="shared" si="20"/>
        <v>29</v>
      </c>
      <c r="D421" t="s">
        <v>1349</v>
      </c>
      <c r="E421" t="str">
        <f t="shared" si="21"/>
        <v>29Hôpital-Camfrout</v>
      </c>
      <c r="F421">
        <v>29080</v>
      </c>
    </row>
    <row r="422" spans="3:6" x14ac:dyDescent="0.25">
      <c r="C422" s="388" t="str">
        <f t="shared" si="20"/>
        <v>29</v>
      </c>
      <c r="D422" t="s">
        <v>1101</v>
      </c>
      <c r="E422" t="str">
        <f t="shared" si="21"/>
        <v>29Huelgoat</v>
      </c>
      <c r="F422">
        <v>29081</v>
      </c>
    </row>
    <row r="423" spans="3:6" x14ac:dyDescent="0.25">
      <c r="C423" s="388" t="str">
        <f t="shared" si="20"/>
        <v>29</v>
      </c>
      <c r="D423" t="s">
        <v>1366</v>
      </c>
      <c r="E423" t="str">
        <f t="shared" si="21"/>
        <v>29Île-de-Batz</v>
      </c>
      <c r="F423">
        <v>29082</v>
      </c>
    </row>
    <row r="424" spans="3:6" x14ac:dyDescent="0.25">
      <c r="C424" s="388" t="str">
        <f t="shared" si="20"/>
        <v>29</v>
      </c>
      <c r="D424" t="s">
        <v>1495</v>
      </c>
      <c r="E424" t="str">
        <f t="shared" si="21"/>
        <v>29Île-de-Sein</v>
      </c>
      <c r="F424">
        <v>29083</v>
      </c>
    </row>
    <row r="425" spans="3:6" x14ac:dyDescent="0.25">
      <c r="C425" s="388" t="str">
        <f t="shared" si="20"/>
        <v>29</v>
      </c>
      <c r="D425" t="s">
        <v>1259</v>
      </c>
      <c r="E425" t="str">
        <f t="shared" si="21"/>
        <v>29Île-Molène</v>
      </c>
      <c r="F425">
        <v>29084</v>
      </c>
    </row>
    <row r="426" spans="3:6" x14ac:dyDescent="0.25">
      <c r="C426" s="388" t="str">
        <f t="shared" si="20"/>
        <v>29</v>
      </c>
      <c r="D426" t="s">
        <v>1482</v>
      </c>
      <c r="E426" t="str">
        <f t="shared" si="21"/>
        <v>29Île-Tudy</v>
      </c>
      <c r="F426">
        <v>29085</v>
      </c>
    </row>
    <row r="427" spans="3:6" x14ac:dyDescent="0.25">
      <c r="C427" s="388" t="str">
        <f t="shared" si="20"/>
        <v>29</v>
      </c>
      <c r="D427" t="s">
        <v>1015</v>
      </c>
      <c r="E427" t="str">
        <f t="shared" si="21"/>
        <v>29Irvillac</v>
      </c>
      <c r="F427">
        <v>29086</v>
      </c>
    </row>
    <row r="428" spans="3:6" x14ac:dyDescent="0.25">
      <c r="C428" s="388" t="str">
        <f t="shared" si="20"/>
        <v>29</v>
      </c>
      <c r="D428" t="s">
        <v>658</v>
      </c>
      <c r="E428" t="str">
        <f t="shared" si="21"/>
        <v>29Kergloff</v>
      </c>
      <c r="F428">
        <v>29089</v>
      </c>
    </row>
    <row r="429" spans="3:6" x14ac:dyDescent="0.25">
      <c r="C429" s="388" t="str">
        <f t="shared" si="20"/>
        <v>29</v>
      </c>
      <c r="D429" t="s">
        <v>1455</v>
      </c>
      <c r="E429" t="str">
        <f t="shared" si="21"/>
        <v>29Kerlaz</v>
      </c>
      <c r="F429">
        <v>29090</v>
      </c>
    </row>
    <row r="430" spans="3:6" x14ac:dyDescent="0.25">
      <c r="C430" s="388" t="str">
        <f t="shared" si="20"/>
        <v>29</v>
      </c>
      <c r="D430" t="s">
        <v>1345</v>
      </c>
      <c r="E430" t="str">
        <f t="shared" si="21"/>
        <v>29Kerlouan</v>
      </c>
      <c r="F430">
        <v>29091</v>
      </c>
    </row>
    <row r="431" spans="3:6" x14ac:dyDescent="0.25">
      <c r="C431" s="388" t="str">
        <f t="shared" si="20"/>
        <v>29</v>
      </c>
      <c r="D431" t="s">
        <v>568</v>
      </c>
      <c r="E431" t="str">
        <f t="shared" si="21"/>
        <v>29Kernilis</v>
      </c>
      <c r="F431">
        <v>29093</v>
      </c>
    </row>
    <row r="432" spans="3:6" x14ac:dyDescent="0.25">
      <c r="C432" s="388" t="str">
        <f t="shared" si="20"/>
        <v>29</v>
      </c>
      <c r="D432" t="s">
        <v>714</v>
      </c>
      <c r="E432" t="str">
        <f t="shared" si="21"/>
        <v>29Kernouës</v>
      </c>
      <c r="F432">
        <v>29094</v>
      </c>
    </row>
    <row r="433" spans="3:6" x14ac:dyDescent="0.25">
      <c r="C433" s="388" t="str">
        <f t="shared" si="20"/>
        <v>29</v>
      </c>
      <c r="D433" t="s">
        <v>566</v>
      </c>
      <c r="E433" t="str">
        <f t="shared" si="21"/>
        <v>29Kersaint-Plabennec</v>
      </c>
      <c r="F433">
        <v>29095</v>
      </c>
    </row>
    <row r="434" spans="3:6" x14ac:dyDescent="0.25">
      <c r="C434" s="388" t="str">
        <f t="shared" si="20"/>
        <v>29</v>
      </c>
      <c r="D434" t="s">
        <v>1081</v>
      </c>
      <c r="E434" t="str">
        <f t="shared" si="21"/>
        <v>29La Feuillée</v>
      </c>
      <c r="F434">
        <v>29054</v>
      </c>
    </row>
    <row r="435" spans="3:6" x14ac:dyDescent="0.25">
      <c r="C435" s="388" t="str">
        <f t="shared" si="20"/>
        <v>29</v>
      </c>
      <c r="D435" t="s">
        <v>895</v>
      </c>
      <c r="E435" t="str">
        <f t="shared" si="21"/>
        <v>29La Forest-Landerneau</v>
      </c>
      <c r="F435">
        <v>29056</v>
      </c>
    </row>
    <row r="436" spans="3:6" x14ac:dyDescent="0.25">
      <c r="C436" s="388" t="str">
        <f t="shared" si="20"/>
        <v>29</v>
      </c>
      <c r="D436" t="s">
        <v>1605</v>
      </c>
      <c r="E436" t="str">
        <f t="shared" si="21"/>
        <v>29La Forêt-Fouesnant</v>
      </c>
      <c r="F436">
        <v>29057</v>
      </c>
    </row>
    <row r="437" spans="3:6" x14ac:dyDescent="0.25">
      <c r="C437" s="388" t="str">
        <f t="shared" si="20"/>
        <v>29</v>
      </c>
      <c r="D437" t="s">
        <v>586</v>
      </c>
      <c r="E437" t="str">
        <f t="shared" si="21"/>
        <v>29La Martyre</v>
      </c>
      <c r="F437">
        <v>29144</v>
      </c>
    </row>
    <row r="438" spans="3:6" x14ac:dyDescent="0.25">
      <c r="C438" s="388" t="str">
        <f t="shared" si="20"/>
        <v>29</v>
      </c>
      <c r="D438" t="s">
        <v>590</v>
      </c>
      <c r="E438" t="str">
        <f t="shared" si="21"/>
        <v>29La Roche-Maurice</v>
      </c>
      <c r="F438">
        <v>29237</v>
      </c>
    </row>
    <row r="439" spans="3:6" x14ac:dyDescent="0.25">
      <c r="C439" s="388" t="str">
        <f t="shared" si="20"/>
        <v>29</v>
      </c>
      <c r="D439" t="s">
        <v>552</v>
      </c>
      <c r="E439" t="str">
        <f t="shared" si="21"/>
        <v>29Lampaul-Guimiliau</v>
      </c>
      <c r="F439">
        <v>29097</v>
      </c>
    </row>
    <row r="440" spans="3:6" x14ac:dyDescent="0.25">
      <c r="C440" s="388" t="str">
        <f t="shared" si="20"/>
        <v>29</v>
      </c>
      <c r="D440" t="s">
        <v>1554</v>
      </c>
      <c r="E440" t="str">
        <f t="shared" si="21"/>
        <v>29Lampaul-Plouarzel</v>
      </c>
      <c r="F440">
        <v>29098</v>
      </c>
    </row>
    <row r="441" spans="3:6" x14ac:dyDescent="0.25">
      <c r="C441" s="388" t="str">
        <f t="shared" si="20"/>
        <v>29</v>
      </c>
      <c r="D441" t="s">
        <v>1288</v>
      </c>
      <c r="E441" t="str">
        <f t="shared" si="21"/>
        <v>29Lampaul-Ploudalmézeau</v>
      </c>
      <c r="F441">
        <v>29099</v>
      </c>
    </row>
    <row r="442" spans="3:6" x14ac:dyDescent="0.25">
      <c r="C442" s="388" t="str">
        <f t="shared" si="20"/>
        <v>29</v>
      </c>
      <c r="D442" t="s">
        <v>588</v>
      </c>
      <c r="E442" t="str">
        <f t="shared" si="21"/>
        <v>29Lanarvily</v>
      </c>
      <c r="F442">
        <v>29100</v>
      </c>
    </row>
    <row r="443" spans="3:6" x14ac:dyDescent="0.25">
      <c r="C443" s="388" t="str">
        <f t="shared" si="20"/>
        <v>29</v>
      </c>
      <c r="D443" t="s">
        <v>1263</v>
      </c>
      <c r="E443" t="str">
        <f t="shared" si="21"/>
        <v>29Landéda</v>
      </c>
      <c r="F443">
        <v>29101</v>
      </c>
    </row>
    <row r="444" spans="3:6" x14ac:dyDescent="0.25">
      <c r="C444" s="388" t="str">
        <f t="shared" si="20"/>
        <v>29</v>
      </c>
      <c r="D444" t="s">
        <v>1119</v>
      </c>
      <c r="E444" t="str">
        <f t="shared" si="21"/>
        <v>29Landeleau</v>
      </c>
      <c r="F444">
        <v>29102</v>
      </c>
    </row>
    <row r="445" spans="3:6" x14ac:dyDescent="0.25">
      <c r="C445" s="388" t="str">
        <f t="shared" si="20"/>
        <v>29</v>
      </c>
      <c r="D445" t="s">
        <v>900</v>
      </c>
      <c r="E445" t="str">
        <f t="shared" si="21"/>
        <v>29Landerneau</v>
      </c>
      <c r="F445">
        <v>29103</v>
      </c>
    </row>
    <row r="446" spans="3:6" x14ac:dyDescent="0.25">
      <c r="C446" s="388" t="str">
        <f t="shared" si="20"/>
        <v>29</v>
      </c>
      <c r="D446" t="s">
        <v>1506</v>
      </c>
      <c r="E446" t="str">
        <f t="shared" si="21"/>
        <v>29Landévennec</v>
      </c>
      <c r="F446">
        <v>29104</v>
      </c>
    </row>
    <row r="447" spans="3:6" x14ac:dyDescent="0.25">
      <c r="C447" s="388" t="str">
        <f t="shared" si="20"/>
        <v>29</v>
      </c>
      <c r="D447" t="s">
        <v>587</v>
      </c>
      <c r="E447" t="str">
        <f t="shared" si="21"/>
        <v>29Landivisiau</v>
      </c>
      <c r="F447">
        <v>29105</v>
      </c>
    </row>
    <row r="448" spans="3:6" x14ac:dyDescent="0.25">
      <c r="C448" s="388" t="str">
        <f t="shared" si="20"/>
        <v>29</v>
      </c>
      <c r="D448" t="s">
        <v>600</v>
      </c>
      <c r="E448" t="str">
        <f t="shared" si="21"/>
        <v>29Landrévarzec</v>
      </c>
      <c r="F448">
        <v>29106</v>
      </c>
    </row>
    <row r="449" spans="3:6" x14ac:dyDescent="0.25">
      <c r="C449" s="388" t="str">
        <f t="shared" si="20"/>
        <v>29</v>
      </c>
      <c r="D449" t="s">
        <v>778</v>
      </c>
      <c r="E449" t="str">
        <f t="shared" si="21"/>
        <v>29Landudal</v>
      </c>
      <c r="F449">
        <v>29107</v>
      </c>
    </row>
    <row r="450" spans="3:6" x14ac:dyDescent="0.25">
      <c r="C450" s="388" t="str">
        <f t="shared" si="20"/>
        <v>29</v>
      </c>
      <c r="D450" t="s">
        <v>462</v>
      </c>
      <c r="E450" t="str">
        <f t="shared" si="21"/>
        <v>29Landudec</v>
      </c>
      <c r="F450">
        <v>29108</v>
      </c>
    </row>
    <row r="451" spans="3:6" x14ac:dyDescent="0.25">
      <c r="C451" s="388" t="str">
        <f t="shared" si="20"/>
        <v>29</v>
      </c>
      <c r="D451" t="s">
        <v>1286</v>
      </c>
      <c r="E451" t="str">
        <f t="shared" si="21"/>
        <v>29Landunvez</v>
      </c>
      <c r="F451">
        <v>29109</v>
      </c>
    </row>
    <row r="452" spans="3:6" x14ac:dyDescent="0.25">
      <c r="C452" s="388" t="str">
        <f t="shared" si="20"/>
        <v>29</v>
      </c>
      <c r="D452" t="s">
        <v>1089</v>
      </c>
      <c r="E452" t="str">
        <f t="shared" si="21"/>
        <v>29Langolen</v>
      </c>
      <c r="F452">
        <v>29110</v>
      </c>
    </row>
    <row r="453" spans="3:6" x14ac:dyDescent="0.25">
      <c r="C453" s="388" t="str">
        <f t="shared" si="20"/>
        <v>29</v>
      </c>
      <c r="D453" t="s">
        <v>573</v>
      </c>
      <c r="E453" t="str">
        <f t="shared" si="21"/>
        <v>29Lanhouarneau</v>
      </c>
      <c r="F453">
        <v>29111</v>
      </c>
    </row>
    <row r="454" spans="3:6" x14ac:dyDescent="0.25">
      <c r="C454" s="388" t="str">
        <f t="shared" si="20"/>
        <v>29</v>
      </c>
      <c r="D454" t="s">
        <v>1244</v>
      </c>
      <c r="E454" t="str">
        <f t="shared" si="21"/>
        <v>29Lanildut</v>
      </c>
      <c r="F454">
        <v>29112</v>
      </c>
    </row>
    <row r="455" spans="3:6" x14ac:dyDescent="0.25">
      <c r="C455" s="388" t="str">
        <f t="shared" si="20"/>
        <v>29</v>
      </c>
      <c r="D455" t="s">
        <v>1178</v>
      </c>
      <c r="E455" t="str">
        <f t="shared" si="21"/>
        <v>29Lanmeur</v>
      </c>
      <c r="F455">
        <v>29113</v>
      </c>
    </row>
    <row r="456" spans="3:6" x14ac:dyDescent="0.25">
      <c r="C456" s="388" t="str">
        <f t="shared" si="20"/>
        <v>29</v>
      </c>
      <c r="D456" t="s">
        <v>1025</v>
      </c>
      <c r="E456" t="str">
        <f t="shared" si="21"/>
        <v>29Lannéanou</v>
      </c>
      <c r="F456">
        <v>29114</v>
      </c>
    </row>
    <row r="457" spans="3:6" x14ac:dyDescent="0.25">
      <c r="C457" s="388" t="str">
        <f t="shared" si="20"/>
        <v>29</v>
      </c>
      <c r="D457" t="s">
        <v>530</v>
      </c>
      <c r="E457" t="str">
        <f t="shared" si="21"/>
        <v>29Lannédern</v>
      </c>
      <c r="F457">
        <v>29115</v>
      </c>
    </row>
    <row r="458" spans="3:6" x14ac:dyDescent="0.25">
      <c r="C458" s="388" t="str">
        <f t="shared" si="20"/>
        <v>29</v>
      </c>
      <c r="D458" t="s">
        <v>589</v>
      </c>
      <c r="E458" t="str">
        <f t="shared" si="21"/>
        <v>29Lanneuffret</v>
      </c>
      <c r="F458">
        <v>29116</v>
      </c>
    </row>
    <row r="459" spans="3:6" x14ac:dyDescent="0.25">
      <c r="C459" s="388" t="str">
        <f t="shared" si="20"/>
        <v>29</v>
      </c>
      <c r="D459" t="s">
        <v>1293</v>
      </c>
      <c r="E459" t="str">
        <f t="shared" si="21"/>
        <v>29Lannilis</v>
      </c>
      <c r="F459">
        <v>29117</v>
      </c>
    </row>
    <row r="460" spans="3:6" x14ac:dyDescent="0.25">
      <c r="C460" s="388" t="str">
        <f t="shared" si="20"/>
        <v>29</v>
      </c>
      <c r="D460" t="s">
        <v>1596</v>
      </c>
      <c r="E460" t="str">
        <f t="shared" si="21"/>
        <v>29Lanrivoaré</v>
      </c>
      <c r="F460">
        <v>29119</v>
      </c>
    </row>
    <row r="461" spans="3:6" x14ac:dyDescent="0.25">
      <c r="C461" s="388" t="str">
        <f t="shared" si="20"/>
        <v>29</v>
      </c>
      <c r="D461" t="s">
        <v>1491</v>
      </c>
      <c r="E461" t="str">
        <f t="shared" si="21"/>
        <v>29Lanvéoc</v>
      </c>
      <c r="F461">
        <v>29120</v>
      </c>
    </row>
    <row r="462" spans="3:6" x14ac:dyDescent="0.25">
      <c r="C462" s="388" t="str">
        <f t="shared" si="20"/>
        <v>29</v>
      </c>
      <c r="D462" t="s">
        <v>1088</v>
      </c>
      <c r="E462" t="str">
        <f t="shared" si="21"/>
        <v>29Laz</v>
      </c>
      <c r="F462">
        <v>29122</v>
      </c>
    </row>
    <row r="463" spans="3:6" x14ac:dyDescent="0.25">
      <c r="C463" s="388" t="str">
        <f t="shared" si="20"/>
        <v>29</v>
      </c>
      <c r="D463" t="s">
        <v>536</v>
      </c>
      <c r="E463" t="str">
        <f t="shared" si="21"/>
        <v>29Le Cloître-Pleyben</v>
      </c>
      <c r="F463">
        <v>29033</v>
      </c>
    </row>
    <row r="464" spans="3:6" x14ac:dyDescent="0.25">
      <c r="C464" s="388" t="str">
        <f t="shared" si="20"/>
        <v>29</v>
      </c>
      <c r="D464" t="s">
        <v>1097</v>
      </c>
      <c r="E464" t="str">
        <f t="shared" si="21"/>
        <v>29Le Cloître-Saint-Thégonnec</v>
      </c>
      <c r="F464">
        <v>29034</v>
      </c>
    </row>
    <row r="465" spans="3:6" x14ac:dyDescent="0.25">
      <c r="C465" s="388" t="str">
        <f t="shared" si="20"/>
        <v>29</v>
      </c>
      <c r="D465" t="s">
        <v>1261</v>
      </c>
      <c r="E465" t="str">
        <f t="shared" si="21"/>
        <v>29Le Conquet</v>
      </c>
      <c r="F465">
        <v>29040</v>
      </c>
    </row>
    <row r="466" spans="3:6" x14ac:dyDescent="0.25">
      <c r="C466" s="388" t="str">
        <f t="shared" si="20"/>
        <v>29</v>
      </c>
      <c r="D466" t="s">
        <v>578</v>
      </c>
      <c r="E466" t="str">
        <f t="shared" si="21"/>
        <v>29Le Drennec</v>
      </c>
      <c r="F466">
        <v>29047</v>
      </c>
    </row>
    <row r="467" spans="3:6" x14ac:dyDescent="0.25">
      <c r="C467" s="388" t="str">
        <f t="shared" si="20"/>
        <v>29</v>
      </c>
      <c r="D467" t="s">
        <v>1501</v>
      </c>
      <c r="E467" t="str">
        <f t="shared" si="21"/>
        <v>29Le Faou</v>
      </c>
      <c r="F467">
        <v>29053</v>
      </c>
    </row>
    <row r="468" spans="3:6" x14ac:dyDescent="0.25">
      <c r="C468" s="388" t="str">
        <f t="shared" si="20"/>
        <v>29</v>
      </c>
      <c r="D468" t="s">
        <v>583</v>
      </c>
      <c r="E468" t="str">
        <f t="shared" si="21"/>
        <v>29Le Folgoët</v>
      </c>
      <c r="F468">
        <v>29055</v>
      </c>
    </row>
    <row r="469" spans="3:6" x14ac:dyDescent="0.25">
      <c r="C469" s="388" t="str">
        <f t="shared" si="20"/>
        <v>29</v>
      </c>
      <c r="D469" t="s">
        <v>1021</v>
      </c>
      <c r="E469" t="str">
        <f t="shared" si="21"/>
        <v>29Le Juch</v>
      </c>
      <c r="F469">
        <v>29087</v>
      </c>
    </row>
    <row r="470" spans="3:6" x14ac:dyDescent="0.25">
      <c r="C470" s="388" t="str">
        <f t="shared" si="20"/>
        <v>29</v>
      </c>
      <c r="D470" t="s">
        <v>832</v>
      </c>
      <c r="E470" t="str">
        <f t="shared" si="21"/>
        <v>29Le Relecq-Kerhuon</v>
      </c>
      <c r="F470">
        <v>29235</v>
      </c>
    </row>
    <row r="471" spans="3:6" x14ac:dyDescent="0.25">
      <c r="C471" s="388" t="str">
        <f t="shared" si="20"/>
        <v>29</v>
      </c>
      <c r="D471" t="s">
        <v>591</v>
      </c>
      <c r="E471" t="str">
        <f t="shared" si="21"/>
        <v>29Le Tréhou</v>
      </c>
      <c r="F471">
        <v>29294</v>
      </c>
    </row>
    <row r="472" spans="3:6" x14ac:dyDescent="0.25">
      <c r="C472" s="388" t="str">
        <f t="shared" si="20"/>
        <v>29</v>
      </c>
      <c r="D472" t="s">
        <v>777</v>
      </c>
      <c r="E472" t="str">
        <f t="shared" si="21"/>
        <v>29Le Trévoux</v>
      </c>
      <c r="F472">
        <v>29300</v>
      </c>
    </row>
    <row r="473" spans="3:6" x14ac:dyDescent="0.25">
      <c r="C473" s="388" t="str">
        <f t="shared" si="20"/>
        <v>29</v>
      </c>
      <c r="D473" t="s">
        <v>537</v>
      </c>
      <c r="E473" t="str">
        <f t="shared" si="21"/>
        <v>29Lennon</v>
      </c>
      <c r="F473">
        <v>29123</v>
      </c>
    </row>
    <row r="474" spans="3:6" x14ac:dyDescent="0.25">
      <c r="C474" s="388" t="str">
        <f t="shared" si="20"/>
        <v>29</v>
      </c>
      <c r="D474" t="s">
        <v>712</v>
      </c>
      <c r="E474" t="str">
        <f t="shared" si="21"/>
        <v>29Lesneven</v>
      </c>
      <c r="F474">
        <v>29124</v>
      </c>
    </row>
    <row r="475" spans="3:6" x14ac:dyDescent="0.25">
      <c r="C475" s="388" t="str">
        <f t="shared" si="20"/>
        <v>29</v>
      </c>
      <c r="D475" t="s">
        <v>887</v>
      </c>
      <c r="E475" t="str">
        <f t="shared" si="21"/>
        <v>29Leuhan</v>
      </c>
      <c r="F475">
        <v>29125</v>
      </c>
    </row>
    <row r="476" spans="3:6" x14ac:dyDescent="0.25">
      <c r="C476" s="388" t="str">
        <f t="shared" si="20"/>
        <v>29</v>
      </c>
      <c r="D476" t="s">
        <v>567</v>
      </c>
      <c r="E476" t="str">
        <f t="shared" si="21"/>
        <v>29Loc-Brévalaire</v>
      </c>
      <c r="F476">
        <v>29126</v>
      </c>
    </row>
    <row r="477" spans="3:6" x14ac:dyDescent="0.25">
      <c r="C477" s="388" t="str">
        <f t="shared" si="20"/>
        <v>29</v>
      </c>
      <c r="D477" t="s">
        <v>544</v>
      </c>
      <c r="E477" t="str">
        <f t="shared" si="21"/>
        <v>29Loc-Eguiner</v>
      </c>
      <c r="F477">
        <v>29128</v>
      </c>
    </row>
    <row r="478" spans="3:6" x14ac:dyDescent="0.25">
      <c r="C478" s="388" t="str">
        <f t="shared" si="20"/>
        <v>29</v>
      </c>
      <c r="D478" t="s">
        <v>1260</v>
      </c>
      <c r="E478" t="str">
        <f t="shared" si="21"/>
        <v>29Locmaria-Plouzané</v>
      </c>
      <c r="F478">
        <v>29130</v>
      </c>
    </row>
    <row r="479" spans="3:6" x14ac:dyDescent="0.25">
      <c r="C479" s="388" t="str">
        <f t="shared" si="20"/>
        <v>29</v>
      </c>
      <c r="D479" t="s">
        <v>545</v>
      </c>
      <c r="E479" t="str">
        <f t="shared" si="21"/>
        <v>29Locmélar</v>
      </c>
      <c r="F479">
        <v>29131</v>
      </c>
    </row>
    <row r="480" spans="3:6" x14ac:dyDescent="0.25">
      <c r="C480" s="388" t="str">
        <f t="shared" si="20"/>
        <v>29</v>
      </c>
      <c r="D480" t="s">
        <v>1176</v>
      </c>
      <c r="E480" t="str">
        <f t="shared" si="21"/>
        <v>29Locquénolé</v>
      </c>
      <c r="F480">
        <v>29132</v>
      </c>
    </row>
    <row r="481" spans="3:6" x14ac:dyDescent="0.25">
      <c r="C481" s="388" t="str">
        <f t="shared" si="20"/>
        <v>29</v>
      </c>
      <c r="D481" t="s">
        <v>1503</v>
      </c>
      <c r="E481" t="str">
        <f t="shared" si="21"/>
        <v>29Locquirec</v>
      </c>
      <c r="F481">
        <v>29133</v>
      </c>
    </row>
    <row r="482" spans="3:6" x14ac:dyDescent="0.25">
      <c r="C482" s="388" t="str">
        <f t="shared" si="20"/>
        <v>29</v>
      </c>
      <c r="D482" t="s">
        <v>609</v>
      </c>
      <c r="E482" t="str">
        <f t="shared" si="21"/>
        <v>29Locronan</v>
      </c>
      <c r="F482">
        <v>29134</v>
      </c>
    </row>
    <row r="483" spans="3:6" x14ac:dyDescent="0.25">
      <c r="C483" s="388" t="str">
        <f t="shared" ref="C483:C546" si="22">LEFT(F483,2)</f>
        <v>29</v>
      </c>
      <c r="D483" t="s">
        <v>1531</v>
      </c>
      <c r="E483" t="str">
        <f t="shared" ref="E483:E546" si="23">CONCATENATE(C483,D483)</f>
        <v>29Loctudy</v>
      </c>
      <c r="F483">
        <v>29135</v>
      </c>
    </row>
    <row r="484" spans="3:6" x14ac:dyDescent="0.25">
      <c r="C484" s="388" t="str">
        <f t="shared" si="22"/>
        <v>29</v>
      </c>
      <c r="D484" t="s">
        <v>446</v>
      </c>
      <c r="E484" t="str">
        <f t="shared" si="23"/>
        <v>29Locunolé</v>
      </c>
      <c r="F484">
        <v>29136</v>
      </c>
    </row>
    <row r="485" spans="3:6" x14ac:dyDescent="0.25">
      <c r="C485" s="388" t="str">
        <f t="shared" si="22"/>
        <v>29</v>
      </c>
      <c r="D485" t="s">
        <v>1310</v>
      </c>
      <c r="E485" t="str">
        <f t="shared" si="23"/>
        <v>29Logonna-Daoulas</v>
      </c>
      <c r="F485">
        <v>29137</v>
      </c>
    </row>
    <row r="486" spans="3:6" x14ac:dyDescent="0.25">
      <c r="C486" s="388" t="str">
        <f t="shared" si="22"/>
        <v>29</v>
      </c>
      <c r="D486" t="s">
        <v>535</v>
      </c>
      <c r="E486" t="str">
        <f t="shared" si="23"/>
        <v>29Lopérec</v>
      </c>
      <c r="F486">
        <v>29139</v>
      </c>
    </row>
    <row r="487" spans="3:6" x14ac:dyDescent="0.25">
      <c r="C487" s="388" t="str">
        <f t="shared" si="22"/>
        <v>29</v>
      </c>
      <c r="D487" t="s">
        <v>1307</v>
      </c>
      <c r="E487" t="str">
        <f t="shared" si="23"/>
        <v>29Loperhet</v>
      </c>
      <c r="F487">
        <v>29140</v>
      </c>
    </row>
    <row r="488" spans="3:6" x14ac:dyDescent="0.25">
      <c r="C488" s="388" t="str">
        <f t="shared" si="22"/>
        <v>29</v>
      </c>
      <c r="D488" t="s">
        <v>518</v>
      </c>
      <c r="E488" t="str">
        <f t="shared" si="23"/>
        <v>29Loqueffret</v>
      </c>
      <c r="F488">
        <v>29141</v>
      </c>
    </row>
    <row r="489" spans="3:6" x14ac:dyDescent="0.25">
      <c r="C489" s="388" t="str">
        <f t="shared" si="22"/>
        <v>29</v>
      </c>
      <c r="D489" t="s">
        <v>534</v>
      </c>
      <c r="E489" t="str">
        <f t="shared" si="23"/>
        <v>29Lothey</v>
      </c>
      <c r="F489">
        <v>29142</v>
      </c>
    </row>
    <row r="490" spans="3:6" x14ac:dyDescent="0.25">
      <c r="C490" s="388" t="str">
        <f t="shared" si="22"/>
        <v>29</v>
      </c>
      <c r="D490" t="s">
        <v>1389</v>
      </c>
      <c r="E490" t="str">
        <f t="shared" si="23"/>
        <v>29Mahalon</v>
      </c>
      <c r="F490">
        <v>29143</v>
      </c>
    </row>
    <row r="491" spans="3:6" x14ac:dyDescent="0.25">
      <c r="C491" s="388" t="str">
        <f t="shared" si="22"/>
        <v>29</v>
      </c>
      <c r="D491" t="s">
        <v>782</v>
      </c>
      <c r="E491" t="str">
        <f t="shared" si="23"/>
        <v>29Melgven</v>
      </c>
      <c r="F491">
        <v>29146</v>
      </c>
    </row>
    <row r="492" spans="3:6" x14ac:dyDescent="0.25">
      <c r="C492" s="388" t="str">
        <f t="shared" si="22"/>
        <v>29</v>
      </c>
      <c r="D492" t="s">
        <v>814</v>
      </c>
      <c r="E492" t="str">
        <f t="shared" si="23"/>
        <v>29Mellac</v>
      </c>
      <c r="F492">
        <v>29147</v>
      </c>
    </row>
    <row r="493" spans="3:6" x14ac:dyDescent="0.25">
      <c r="C493" s="388" t="str">
        <f t="shared" si="22"/>
        <v>29</v>
      </c>
      <c r="D493" t="s">
        <v>727</v>
      </c>
      <c r="E493" t="str">
        <f t="shared" si="23"/>
        <v>29Mespaul</v>
      </c>
      <c r="F493">
        <v>29148</v>
      </c>
    </row>
    <row r="494" spans="3:6" x14ac:dyDescent="0.25">
      <c r="C494" s="388" t="str">
        <f t="shared" si="22"/>
        <v>29</v>
      </c>
      <c r="D494" t="s">
        <v>511</v>
      </c>
      <c r="E494" t="str">
        <f t="shared" si="23"/>
        <v>29Milizac-Guipronvel</v>
      </c>
      <c r="F494">
        <v>29076</v>
      </c>
    </row>
    <row r="495" spans="3:6" x14ac:dyDescent="0.25">
      <c r="C495" s="388" t="str">
        <f t="shared" si="22"/>
        <v>29</v>
      </c>
      <c r="D495" t="s">
        <v>1575</v>
      </c>
      <c r="E495" t="str">
        <f t="shared" si="23"/>
        <v>29Moëlan-sur-Mer</v>
      </c>
      <c r="F495">
        <v>29150</v>
      </c>
    </row>
    <row r="496" spans="3:6" x14ac:dyDescent="0.25">
      <c r="C496" s="388" t="str">
        <f t="shared" si="22"/>
        <v>29</v>
      </c>
      <c r="D496" t="s">
        <v>1487</v>
      </c>
      <c r="E496" t="str">
        <f t="shared" si="23"/>
        <v>29Morlaix</v>
      </c>
      <c r="F496">
        <v>29151</v>
      </c>
    </row>
    <row r="497" spans="3:6" x14ac:dyDescent="0.25">
      <c r="C497" s="388" t="str">
        <f t="shared" si="22"/>
        <v>29</v>
      </c>
      <c r="D497" t="s">
        <v>522</v>
      </c>
      <c r="E497" t="str">
        <f t="shared" si="23"/>
        <v>29Motreff</v>
      </c>
      <c r="F497">
        <v>29152</v>
      </c>
    </row>
    <row r="498" spans="3:6" x14ac:dyDescent="0.25">
      <c r="C498" s="388" t="str">
        <f t="shared" si="22"/>
        <v>29</v>
      </c>
      <c r="D498" t="s">
        <v>1614</v>
      </c>
      <c r="E498" t="str">
        <f t="shared" si="23"/>
        <v>29Névez</v>
      </c>
      <c r="F498">
        <v>29153</v>
      </c>
    </row>
    <row r="499" spans="3:6" x14ac:dyDescent="0.25">
      <c r="C499" s="388" t="str">
        <f t="shared" si="22"/>
        <v>29</v>
      </c>
      <c r="D499" t="s">
        <v>1279</v>
      </c>
      <c r="E499" t="str">
        <f t="shared" si="23"/>
        <v>29Ouessant</v>
      </c>
      <c r="F499">
        <v>29155</v>
      </c>
    </row>
    <row r="500" spans="3:6" x14ac:dyDescent="0.25">
      <c r="C500" s="388" t="str">
        <f t="shared" si="22"/>
        <v>29</v>
      </c>
      <c r="D500" t="s">
        <v>575</v>
      </c>
      <c r="E500" t="str">
        <f t="shared" si="23"/>
        <v>29Pencran</v>
      </c>
      <c r="F500">
        <v>29156</v>
      </c>
    </row>
    <row r="501" spans="3:6" x14ac:dyDescent="0.25">
      <c r="C501" s="388" t="str">
        <f t="shared" si="22"/>
        <v>29</v>
      </c>
      <c r="D501" t="s">
        <v>1528</v>
      </c>
      <c r="E501" t="str">
        <f t="shared" si="23"/>
        <v>29Penmarc'h</v>
      </c>
      <c r="F501">
        <v>29158</v>
      </c>
    </row>
    <row r="502" spans="3:6" x14ac:dyDescent="0.25">
      <c r="C502" s="388" t="str">
        <f t="shared" si="22"/>
        <v>29</v>
      </c>
      <c r="D502" t="s">
        <v>1067</v>
      </c>
      <c r="E502" t="str">
        <f t="shared" si="23"/>
        <v>29Peumerit</v>
      </c>
      <c r="F502">
        <v>29159</v>
      </c>
    </row>
    <row r="503" spans="3:6" x14ac:dyDescent="0.25">
      <c r="C503" s="388" t="str">
        <f t="shared" si="22"/>
        <v>29</v>
      </c>
      <c r="D503" t="s">
        <v>548</v>
      </c>
      <c r="E503" t="str">
        <f t="shared" si="23"/>
        <v>29Plabennec</v>
      </c>
      <c r="F503">
        <v>29160</v>
      </c>
    </row>
    <row r="504" spans="3:6" x14ac:dyDescent="0.25">
      <c r="C504" s="388" t="str">
        <f t="shared" si="22"/>
        <v>29</v>
      </c>
      <c r="D504" t="s">
        <v>1603</v>
      </c>
      <c r="E504" t="str">
        <f t="shared" si="23"/>
        <v>29Pleuven</v>
      </c>
      <c r="F504">
        <v>29161</v>
      </c>
    </row>
    <row r="505" spans="3:6" x14ac:dyDescent="0.25">
      <c r="C505" s="388" t="str">
        <f t="shared" si="22"/>
        <v>29</v>
      </c>
      <c r="D505" t="s">
        <v>562</v>
      </c>
      <c r="E505" t="str">
        <f t="shared" si="23"/>
        <v>29Pleyben</v>
      </c>
      <c r="F505">
        <v>29162</v>
      </c>
    </row>
    <row r="506" spans="3:6" x14ac:dyDescent="0.25">
      <c r="C506" s="388" t="str">
        <f t="shared" si="22"/>
        <v>29</v>
      </c>
      <c r="D506" t="s">
        <v>1008</v>
      </c>
      <c r="E506" t="str">
        <f t="shared" si="23"/>
        <v>29Pleyber-Christ</v>
      </c>
      <c r="F506">
        <v>29163</v>
      </c>
    </row>
    <row r="507" spans="3:6" x14ac:dyDescent="0.25">
      <c r="C507" s="388" t="str">
        <f t="shared" si="22"/>
        <v>29</v>
      </c>
      <c r="D507" t="s">
        <v>1519</v>
      </c>
      <c r="E507" t="str">
        <f t="shared" si="23"/>
        <v>29Plobannalec-Lesconil</v>
      </c>
      <c r="F507">
        <v>29165</v>
      </c>
    </row>
    <row r="508" spans="3:6" x14ac:dyDescent="0.25">
      <c r="C508" s="388" t="str">
        <f t="shared" si="22"/>
        <v>29</v>
      </c>
      <c r="D508" t="s">
        <v>1483</v>
      </c>
      <c r="E508" t="str">
        <f t="shared" si="23"/>
        <v>29Ploéven</v>
      </c>
      <c r="F508">
        <v>29166</v>
      </c>
    </row>
    <row r="509" spans="3:6" x14ac:dyDescent="0.25">
      <c r="C509" s="388" t="str">
        <f t="shared" si="22"/>
        <v>29</v>
      </c>
      <c r="D509" t="s">
        <v>1065</v>
      </c>
      <c r="E509" t="str">
        <f t="shared" si="23"/>
        <v>29Plogastel-Saint-Germain</v>
      </c>
      <c r="F509">
        <v>29167</v>
      </c>
    </row>
    <row r="510" spans="3:6" x14ac:dyDescent="0.25">
      <c r="C510" s="388" t="str">
        <f t="shared" si="22"/>
        <v>29</v>
      </c>
      <c r="D510" t="s">
        <v>1513</v>
      </c>
      <c r="E510" t="str">
        <f t="shared" si="23"/>
        <v>29Plogoff</v>
      </c>
      <c r="F510">
        <v>29168</v>
      </c>
    </row>
    <row r="511" spans="3:6" x14ac:dyDescent="0.25">
      <c r="C511" s="388" t="str">
        <f t="shared" si="22"/>
        <v>29</v>
      </c>
      <c r="D511" t="s">
        <v>1095</v>
      </c>
      <c r="E511" t="str">
        <f t="shared" si="23"/>
        <v>29Plogonnec</v>
      </c>
      <c r="F511">
        <v>29169</v>
      </c>
    </row>
    <row r="512" spans="3:6" x14ac:dyDescent="0.25">
      <c r="C512" s="388" t="str">
        <f t="shared" si="22"/>
        <v>29</v>
      </c>
      <c r="D512" t="s">
        <v>514</v>
      </c>
      <c r="E512" t="str">
        <f t="shared" si="23"/>
        <v>29Plomelin</v>
      </c>
      <c r="F512">
        <v>29170</v>
      </c>
    </row>
    <row r="513" spans="3:6" x14ac:dyDescent="0.25">
      <c r="C513" s="388" t="str">
        <f t="shared" si="22"/>
        <v>29</v>
      </c>
      <c r="D513" t="s">
        <v>1529</v>
      </c>
      <c r="E513" t="str">
        <f t="shared" si="23"/>
        <v>29Plomeur</v>
      </c>
      <c r="F513">
        <v>29171</v>
      </c>
    </row>
    <row r="514" spans="3:6" x14ac:dyDescent="0.25">
      <c r="C514" s="388" t="str">
        <f t="shared" si="22"/>
        <v>29</v>
      </c>
      <c r="D514" t="s">
        <v>1453</v>
      </c>
      <c r="E514" t="str">
        <f t="shared" si="23"/>
        <v>29Plomodiern</v>
      </c>
      <c r="F514">
        <v>29172</v>
      </c>
    </row>
    <row r="515" spans="3:6" x14ac:dyDescent="0.25">
      <c r="C515" s="388" t="str">
        <f t="shared" si="22"/>
        <v>29</v>
      </c>
      <c r="D515" t="s">
        <v>463</v>
      </c>
      <c r="E515" t="str">
        <f t="shared" si="23"/>
        <v>29Plonéis</v>
      </c>
      <c r="F515">
        <v>29173</v>
      </c>
    </row>
    <row r="516" spans="3:6" x14ac:dyDescent="0.25">
      <c r="C516" s="388" t="str">
        <f t="shared" si="22"/>
        <v>29</v>
      </c>
      <c r="D516" t="s">
        <v>1066</v>
      </c>
      <c r="E516" t="str">
        <f t="shared" si="23"/>
        <v>29Plonéour-Lanvern</v>
      </c>
      <c r="F516">
        <v>29174</v>
      </c>
    </row>
    <row r="517" spans="3:6" x14ac:dyDescent="0.25">
      <c r="C517" s="388" t="str">
        <f t="shared" si="22"/>
        <v>29</v>
      </c>
      <c r="D517" t="s">
        <v>528</v>
      </c>
      <c r="E517" t="str">
        <f t="shared" si="23"/>
        <v>29Plonévez-du-Faou</v>
      </c>
      <c r="F517">
        <v>29175</v>
      </c>
    </row>
    <row r="518" spans="3:6" x14ac:dyDescent="0.25">
      <c r="C518" s="388" t="str">
        <f t="shared" si="22"/>
        <v>29</v>
      </c>
      <c r="D518" t="s">
        <v>1484</v>
      </c>
      <c r="E518" t="str">
        <f t="shared" si="23"/>
        <v>29Plonévez-Porzay</v>
      </c>
      <c r="F518">
        <v>29176</v>
      </c>
    </row>
    <row r="519" spans="3:6" x14ac:dyDescent="0.25">
      <c r="C519" s="388" t="str">
        <f t="shared" si="22"/>
        <v>29</v>
      </c>
      <c r="D519" t="s">
        <v>1558</v>
      </c>
      <c r="E519" t="str">
        <f t="shared" si="23"/>
        <v>29Plouarzel</v>
      </c>
      <c r="F519">
        <v>29177</v>
      </c>
    </row>
    <row r="520" spans="3:6" x14ac:dyDescent="0.25">
      <c r="C520" s="388" t="str">
        <f t="shared" si="22"/>
        <v>29</v>
      </c>
      <c r="D520" t="s">
        <v>1262</v>
      </c>
      <c r="E520" t="str">
        <f t="shared" si="23"/>
        <v>29Ploudalmézeau</v>
      </c>
      <c r="F520">
        <v>29178</v>
      </c>
    </row>
    <row r="521" spans="3:6" x14ac:dyDescent="0.25">
      <c r="C521" s="388" t="str">
        <f t="shared" si="22"/>
        <v>29</v>
      </c>
      <c r="D521" t="s">
        <v>561</v>
      </c>
      <c r="E521" t="str">
        <f t="shared" si="23"/>
        <v>29Ploudaniel</v>
      </c>
      <c r="F521">
        <v>29179</v>
      </c>
    </row>
    <row r="522" spans="3:6" x14ac:dyDescent="0.25">
      <c r="C522" s="388" t="str">
        <f t="shared" si="22"/>
        <v>29</v>
      </c>
      <c r="D522" t="s">
        <v>569</v>
      </c>
      <c r="E522" t="str">
        <f t="shared" si="23"/>
        <v>29Ploudiry</v>
      </c>
      <c r="F522">
        <v>29180</v>
      </c>
    </row>
    <row r="523" spans="3:6" x14ac:dyDescent="0.25">
      <c r="C523" s="388" t="str">
        <f t="shared" si="22"/>
        <v>29</v>
      </c>
      <c r="D523" t="s">
        <v>563</v>
      </c>
      <c r="E523" t="str">
        <f t="shared" si="23"/>
        <v>29Plouédern</v>
      </c>
      <c r="F523">
        <v>29181</v>
      </c>
    </row>
    <row r="524" spans="3:6" x14ac:dyDescent="0.25">
      <c r="C524" s="388" t="str">
        <f t="shared" si="22"/>
        <v>29</v>
      </c>
      <c r="D524" t="s">
        <v>610</v>
      </c>
      <c r="E524" t="str">
        <f t="shared" si="23"/>
        <v>29Plouégat-Guérand</v>
      </c>
      <c r="F524">
        <v>29182</v>
      </c>
    </row>
    <row r="525" spans="3:6" x14ac:dyDescent="0.25">
      <c r="C525" s="388" t="str">
        <f t="shared" si="22"/>
        <v>29</v>
      </c>
      <c r="D525" t="s">
        <v>613</v>
      </c>
      <c r="E525" t="str">
        <f t="shared" si="23"/>
        <v>29Plouégat-Moysan</v>
      </c>
      <c r="F525">
        <v>29183</v>
      </c>
    </row>
    <row r="526" spans="3:6" x14ac:dyDescent="0.25">
      <c r="C526" s="388" t="str">
        <f t="shared" si="22"/>
        <v>29</v>
      </c>
      <c r="D526" t="s">
        <v>1357</v>
      </c>
      <c r="E526" t="str">
        <f t="shared" si="23"/>
        <v>29Plouénan</v>
      </c>
      <c r="F526">
        <v>29184</v>
      </c>
    </row>
    <row r="527" spans="3:6" x14ac:dyDescent="0.25">
      <c r="C527" s="388" t="str">
        <f t="shared" si="22"/>
        <v>29</v>
      </c>
      <c r="D527" t="s">
        <v>1351</v>
      </c>
      <c r="E527" t="str">
        <f t="shared" si="23"/>
        <v>29Plouescat</v>
      </c>
      <c r="F527">
        <v>29185</v>
      </c>
    </row>
    <row r="528" spans="3:6" x14ac:dyDescent="0.25">
      <c r="C528" s="388" t="str">
        <f t="shared" si="22"/>
        <v>29</v>
      </c>
      <c r="D528" t="s">
        <v>1468</v>
      </c>
      <c r="E528" t="str">
        <f t="shared" si="23"/>
        <v>29Plouezoc'h</v>
      </c>
      <c r="F528">
        <v>29186</v>
      </c>
    </row>
    <row r="529" spans="3:6" x14ac:dyDescent="0.25">
      <c r="C529" s="388" t="str">
        <f t="shared" si="22"/>
        <v>29</v>
      </c>
      <c r="D529" t="s">
        <v>556</v>
      </c>
      <c r="E529" t="str">
        <f t="shared" si="23"/>
        <v>29Plougar</v>
      </c>
      <c r="F529">
        <v>29187</v>
      </c>
    </row>
    <row r="530" spans="3:6" x14ac:dyDescent="0.25">
      <c r="C530" s="388" t="str">
        <f t="shared" si="22"/>
        <v>29</v>
      </c>
      <c r="D530" t="s">
        <v>1470</v>
      </c>
      <c r="E530" t="str">
        <f t="shared" si="23"/>
        <v>29Plougasnou</v>
      </c>
      <c r="F530">
        <v>29188</v>
      </c>
    </row>
    <row r="531" spans="3:6" x14ac:dyDescent="0.25">
      <c r="C531" s="388" t="str">
        <f t="shared" si="22"/>
        <v>29</v>
      </c>
      <c r="D531" t="s">
        <v>840</v>
      </c>
      <c r="E531" t="str">
        <f t="shared" si="23"/>
        <v>29Plougastel-Daoulas</v>
      </c>
      <c r="F531">
        <v>29189</v>
      </c>
    </row>
    <row r="532" spans="3:6" x14ac:dyDescent="0.25">
      <c r="C532" s="388" t="str">
        <f t="shared" si="22"/>
        <v>29</v>
      </c>
      <c r="D532" t="s">
        <v>1240</v>
      </c>
      <c r="E532" t="str">
        <f t="shared" si="23"/>
        <v>29Plougonvelin</v>
      </c>
      <c r="F532">
        <v>29190</v>
      </c>
    </row>
    <row r="533" spans="3:6" x14ac:dyDescent="0.25">
      <c r="C533" s="388" t="str">
        <f t="shared" si="22"/>
        <v>29</v>
      </c>
      <c r="D533" t="s">
        <v>1091</v>
      </c>
      <c r="E533" t="str">
        <f t="shared" si="23"/>
        <v>29Plougonven</v>
      </c>
      <c r="F533">
        <v>29191</v>
      </c>
    </row>
    <row r="534" spans="3:6" x14ac:dyDescent="0.25">
      <c r="C534" s="388" t="str">
        <f t="shared" si="22"/>
        <v>29</v>
      </c>
      <c r="D534" t="s">
        <v>1320</v>
      </c>
      <c r="E534" t="str">
        <f t="shared" si="23"/>
        <v>29Plougoulm</v>
      </c>
      <c r="F534">
        <v>29192</v>
      </c>
    </row>
    <row r="535" spans="3:6" x14ac:dyDescent="0.25">
      <c r="C535" s="388" t="str">
        <f t="shared" si="22"/>
        <v>29</v>
      </c>
      <c r="D535" t="s">
        <v>541</v>
      </c>
      <c r="E535" t="str">
        <f t="shared" si="23"/>
        <v>29Plougourvest</v>
      </c>
      <c r="F535">
        <v>29193</v>
      </c>
    </row>
    <row r="536" spans="3:6" x14ac:dyDescent="0.25">
      <c r="C536" s="388" t="str">
        <f t="shared" si="22"/>
        <v>29</v>
      </c>
      <c r="D536" t="s">
        <v>1298</v>
      </c>
      <c r="E536" t="str">
        <f t="shared" si="23"/>
        <v>29Plouguerneau</v>
      </c>
      <c r="F536">
        <v>29195</v>
      </c>
    </row>
    <row r="537" spans="3:6" x14ac:dyDescent="0.25">
      <c r="C537" s="388" t="str">
        <f t="shared" si="22"/>
        <v>29</v>
      </c>
      <c r="D537" t="s">
        <v>1291</v>
      </c>
      <c r="E537" t="str">
        <f t="shared" si="23"/>
        <v>29Plouguin</v>
      </c>
      <c r="F537">
        <v>29196</v>
      </c>
    </row>
    <row r="538" spans="3:6" x14ac:dyDescent="0.25">
      <c r="C538" s="388" t="str">
        <f t="shared" si="22"/>
        <v>29</v>
      </c>
      <c r="D538" t="s">
        <v>678</v>
      </c>
      <c r="E538" t="str">
        <f t="shared" si="23"/>
        <v>29Plouhinec</v>
      </c>
      <c r="F538">
        <v>29197</v>
      </c>
    </row>
    <row r="539" spans="3:6" x14ac:dyDescent="0.25">
      <c r="C539" s="388" t="str">
        <f t="shared" si="22"/>
        <v>29</v>
      </c>
      <c r="D539" t="s">
        <v>585</v>
      </c>
      <c r="E539" t="str">
        <f t="shared" si="23"/>
        <v>29Plouider</v>
      </c>
      <c r="F539">
        <v>29198</v>
      </c>
    </row>
    <row r="540" spans="3:6" x14ac:dyDescent="0.25">
      <c r="C540" s="388" t="str">
        <f t="shared" si="22"/>
        <v>29</v>
      </c>
      <c r="D540" t="s">
        <v>508</v>
      </c>
      <c r="E540" t="str">
        <f t="shared" si="23"/>
        <v>29Plouigneau</v>
      </c>
      <c r="F540">
        <v>29199</v>
      </c>
    </row>
    <row r="541" spans="3:6" x14ac:dyDescent="0.25">
      <c r="C541" s="388" t="str">
        <f t="shared" si="22"/>
        <v>29</v>
      </c>
      <c r="D541" t="s">
        <v>1559</v>
      </c>
      <c r="E541" t="str">
        <f t="shared" si="23"/>
        <v>29Ploumoguer</v>
      </c>
      <c r="F541">
        <v>29201</v>
      </c>
    </row>
    <row r="542" spans="3:6" x14ac:dyDescent="0.25">
      <c r="C542" s="388" t="str">
        <f t="shared" si="22"/>
        <v>29</v>
      </c>
      <c r="D542" t="s">
        <v>976</v>
      </c>
      <c r="E542" t="str">
        <f t="shared" si="23"/>
        <v>29Plounéour-Brignogan-Plages</v>
      </c>
      <c r="F542">
        <v>29021</v>
      </c>
    </row>
    <row r="543" spans="3:6" x14ac:dyDescent="0.25">
      <c r="C543" s="388" t="str">
        <f t="shared" si="22"/>
        <v>29</v>
      </c>
      <c r="D543" t="s">
        <v>1099</v>
      </c>
      <c r="E543" t="str">
        <f t="shared" si="23"/>
        <v>29Plounéour-Ménez</v>
      </c>
      <c r="F543">
        <v>29202</v>
      </c>
    </row>
    <row r="544" spans="3:6" x14ac:dyDescent="0.25">
      <c r="C544" s="388" t="str">
        <f t="shared" si="22"/>
        <v>29</v>
      </c>
      <c r="D544" t="s">
        <v>546</v>
      </c>
      <c r="E544" t="str">
        <f t="shared" si="23"/>
        <v>29Plounéventer</v>
      </c>
      <c r="F544">
        <v>29204</v>
      </c>
    </row>
    <row r="545" spans="3:6" x14ac:dyDescent="0.25">
      <c r="C545" s="388" t="str">
        <f t="shared" si="22"/>
        <v>29</v>
      </c>
      <c r="D545" t="s">
        <v>660</v>
      </c>
      <c r="E545" t="str">
        <f t="shared" si="23"/>
        <v>29Plounévézel</v>
      </c>
      <c r="F545">
        <v>29205</v>
      </c>
    </row>
    <row r="546" spans="3:6" x14ac:dyDescent="0.25">
      <c r="C546" s="388" t="str">
        <f t="shared" si="22"/>
        <v>29</v>
      </c>
      <c r="D546" t="s">
        <v>1314</v>
      </c>
      <c r="E546" t="str">
        <f t="shared" si="23"/>
        <v>29Plounévez-Lochrist</v>
      </c>
      <c r="F546">
        <v>29206</v>
      </c>
    </row>
    <row r="547" spans="3:6" x14ac:dyDescent="0.25">
      <c r="C547" s="388" t="str">
        <f t="shared" ref="C547:C610" si="24">LEFT(F547,2)</f>
        <v>29</v>
      </c>
      <c r="D547" t="s">
        <v>574</v>
      </c>
      <c r="E547" t="str">
        <f t="shared" ref="E547:E610" si="25">CONCATENATE(C547,D547)</f>
        <v>29Plourin</v>
      </c>
      <c r="F547">
        <v>29208</v>
      </c>
    </row>
    <row r="548" spans="3:6" x14ac:dyDescent="0.25">
      <c r="C548" s="388" t="str">
        <f t="shared" si="24"/>
        <v>29</v>
      </c>
      <c r="D548" t="s">
        <v>1019</v>
      </c>
      <c r="E548" t="str">
        <f t="shared" si="25"/>
        <v>29Plourin-lès-Morlaix</v>
      </c>
      <c r="F548">
        <v>29207</v>
      </c>
    </row>
    <row r="549" spans="3:6" x14ac:dyDescent="0.25">
      <c r="C549" s="388" t="str">
        <f t="shared" si="24"/>
        <v>29</v>
      </c>
      <c r="D549" t="s">
        <v>1300</v>
      </c>
      <c r="E549" t="str">
        <f t="shared" si="25"/>
        <v>29Plouvien</v>
      </c>
      <c r="F549">
        <v>29209</v>
      </c>
    </row>
    <row r="550" spans="3:6" x14ac:dyDescent="0.25">
      <c r="C550" s="388" t="str">
        <f t="shared" si="24"/>
        <v>29</v>
      </c>
      <c r="D550" t="s">
        <v>538</v>
      </c>
      <c r="E550" t="str">
        <f t="shared" si="25"/>
        <v>29Plouvorn</v>
      </c>
      <c r="F550">
        <v>29210</v>
      </c>
    </row>
    <row r="551" spans="3:6" x14ac:dyDescent="0.25">
      <c r="C551" s="388" t="str">
        <f t="shared" si="24"/>
        <v>29</v>
      </c>
      <c r="D551" t="s">
        <v>1087</v>
      </c>
      <c r="E551" t="str">
        <f t="shared" si="25"/>
        <v>29Plouyé</v>
      </c>
      <c r="F551">
        <v>29211</v>
      </c>
    </row>
    <row r="552" spans="3:6" x14ac:dyDescent="0.25">
      <c r="C552" s="388" t="str">
        <f t="shared" si="24"/>
        <v>29</v>
      </c>
      <c r="D552" t="s">
        <v>1175</v>
      </c>
      <c r="E552" t="str">
        <f t="shared" si="25"/>
        <v>29Plouzané</v>
      </c>
      <c r="F552">
        <v>29212</v>
      </c>
    </row>
    <row r="553" spans="3:6" x14ac:dyDescent="0.25">
      <c r="C553" s="388" t="str">
        <f t="shared" si="24"/>
        <v>29</v>
      </c>
      <c r="D553" t="s">
        <v>524</v>
      </c>
      <c r="E553" t="str">
        <f t="shared" si="25"/>
        <v>29Plouzévédé</v>
      </c>
      <c r="F553">
        <v>29213</v>
      </c>
    </row>
    <row r="554" spans="3:6" x14ac:dyDescent="0.25">
      <c r="C554" s="388" t="str">
        <f t="shared" si="24"/>
        <v>29</v>
      </c>
      <c r="D554" t="s">
        <v>1516</v>
      </c>
      <c r="E554" t="str">
        <f t="shared" si="25"/>
        <v>29Plovan</v>
      </c>
      <c r="F554">
        <v>29214</v>
      </c>
    </row>
    <row r="555" spans="3:6" x14ac:dyDescent="0.25">
      <c r="C555" s="388" t="str">
        <f t="shared" si="24"/>
        <v>29</v>
      </c>
      <c r="D555" t="s">
        <v>1497</v>
      </c>
      <c r="E555" t="str">
        <f t="shared" si="25"/>
        <v>29Plozévet</v>
      </c>
      <c r="F555">
        <v>29215</v>
      </c>
    </row>
    <row r="556" spans="3:6" x14ac:dyDescent="0.25">
      <c r="C556" s="388" t="str">
        <f t="shared" si="24"/>
        <v>29</v>
      </c>
      <c r="D556" t="s">
        <v>464</v>
      </c>
      <c r="E556" t="str">
        <f t="shared" si="25"/>
        <v>29Pluguffan</v>
      </c>
      <c r="F556">
        <v>29216</v>
      </c>
    </row>
    <row r="557" spans="3:6" x14ac:dyDescent="0.25">
      <c r="C557" s="388" t="str">
        <f t="shared" si="24"/>
        <v>29</v>
      </c>
      <c r="D557" t="s">
        <v>1606</v>
      </c>
      <c r="E557" t="str">
        <f t="shared" si="25"/>
        <v>29Pont-Aven</v>
      </c>
      <c r="F557">
        <v>29217</v>
      </c>
    </row>
    <row r="558" spans="3:6" x14ac:dyDescent="0.25">
      <c r="C558" s="388" t="str">
        <f t="shared" si="24"/>
        <v>29</v>
      </c>
      <c r="D558" t="s">
        <v>1490</v>
      </c>
      <c r="E558" t="str">
        <f t="shared" si="25"/>
        <v>29Pont-Croix</v>
      </c>
      <c r="F558">
        <v>29218</v>
      </c>
    </row>
    <row r="559" spans="3:6" x14ac:dyDescent="0.25">
      <c r="C559" s="388" t="str">
        <f t="shared" si="24"/>
        <v>29</v>
      </c>
      <c r="D559" t="s">
        <v>886</v>
      </c>
      <c r="E559" t="str">
        <f t="shared" si="25"/>
        <v>29Pont-de-Buis-lès-Quimerch</v>
      </c>
      <c r="F559">
        <v>29302</v>
      </c>
    </row>
    <row r="560" spans="3:6" x14ac:dyDescent="0.25">
      <c r="C560" s="388" t="str">
        <f t="shared" si="24"/>
        <v>29</v>
      </c>
      <c r="D560" t="s">
        <v>1527</v>
      </c>
      <c r="E560" t="str">
        <f t="shared" si="25"/>
        <v>29Pont-l'Abbé</v>
      </c>
      <c r="F560">
        <v>29220</v>
      </c>
    </row>
    <row r="561" spans="3:6" x14ac:dyDescent="0.25">
      <c r="C561" s="388" t="str">
        <f t="shared" si="24"/>
        <v>29</v>
      </c>
      <c r="D561" t="s">
        <v>1246</v>
      </c>
      <c r="E561" t="str">
        <f t="shared" si="25"/>
        <v>29Porspoder</v>
      </c>
      <c r="F561">
        <v>29221</v>
      </c>
    </row>
    <row r="562" spans="3:6" x14ac:dyDescent="0.25">
      <c r="C562" s="388" t="str">
        <f t="shared" si="24"/>
        <v>29</v>
      </c>
      <c r="D562" t="s">
        <v>928</v>
      </c>
      <c r="E562" t="str">
        <f t="shared" si="25"/>
        <v>29Port-Launay</v>
      </c>
      <c r="F562">
        <v>29222</v>
      </c>
    </row>
    <row r="563" spans="3:6" x14ac:dyDescent="0.25">
      <c r="C563" s="388" t="str">
        <f t="shared" si="24"/>
        <v>29</v>
      </c>
      <c r="D563" t="s">
        <v>454</v>
      </c>
      <c r="E563" t="str">
        <f t="shared" si="25"/>
        <v>29Pouldergat</v>
      </c>
      <c r="F563">
        <v>29224</v>
      </c>
    </row>
    <row r="564" spans="3:6" x14ac:dyDescent="0.25">
      <c r="C564" s="388" t="str">
        <f t="shared" si="24"/>
        <v>29</v>
      </c>
      <c r="D564" t="s">
        <v>1514</v>
      </c>
      <c r="E564" t="str">
        <f t="shared" si="25"/>
        <v>29Pouldreuzic</v>
      </c>
      <c r="F564">
        <v>29225</v>
      </c>
    </row>
    <row r="565" spans="3:6" x14ac:dyDescent="0.25">
      <c r="C565" s="388" t="str">
        <f t="shared" si="24"/>
        <v>29</v>
      </c>
      <c r="D565" t="s">
        <v>1489</v>
      </c>
      <c r="E565" t="str">
        <f t="shared" si="25"/>
        <v>29Poullan-sur-Mer</v>
      </c>
      <c r="F565">
        <v>29226</v>
      </c>
    </row>
    <row r="566" spans="3:6" x14ac:dyDescent="0.25">
      <c r="C566" s="388" t="str">
        <f t="shared" si="24"/>
        <v>29</v>
      </c>
      <c r="D566" t="s">
        <v>509</v>
      </c>
      <c r="E566" t="str">
        <f t="shared" si="25"/>
        <v>29Poullaouen</v>
      </c>
      <c r="F566">
        <v>29227</v>
      </c>
    </row>
    <row r="567" spans="3:6" x14ac:dyDescent="0.25">
      <c r="C567" s="388" t="str">
        <f t="shared" si="24"/>
        <v>29</v>
      </c>
      <c r="D567" t="s">
        <v>1512</v>
      </c>
      <c r="E567" t="str">
        <f t="shared" si="25"/>
        <v>29Primelin</v>
      </c>
      <c r="F567">
        <v>29228</v>
      </c>
    </row>
    <row r="568" spans="3:6" x14ac:dyDescent="0.25">
      <c r="C568" s="388" t="str">
        <f t="shared" si="24"/>
        <v>29</v>
      </c>
      <c r="D568" t="s">
        <v>607</v>
      </c>
      <c r="E568" t="str">
        <f t="shared" si="25"/>
        <v>29Quéménéven</v>
      </c>
      <c r="F568">
        <v>29229</v>
      </c>
    </row>
    <row r="569" spans="3:6" x14ac:dyDescent="0.25">
      <c r="C569" s="388" t="str">
        <f t="shared" si="24"/>
        <v>29</v>
      </c>
      <c r="D569" t="s">
        <v>952</v>
      </c>
      <c r="E569" t="str">
        <f t="shared" si="25"/>
        <v>29Querrien</v>
      </c>
      <c r="F569">
        <v>29230</v>
      </c>
    </row>
    <row r="570" spans="3:6" x14ac:dyDescent="0.25">
      <c r="C570" s="388" t="str">
        <f t="shared" si="24"/>
        <v>29</v>
      </c>
      <c r="D570" t="s">
        <v>1467</v>
      </c>
      <c r="E570" t="str">
        <f t="shared" si="25"/>
        <v>29Quimper</v>
      </c>
      <c r="F570">
        <v>29232</v>
      </c>
    </row>
    <row r="571" spans="3:6" x14ac:dyDescent="0.25">
      <c r="C571" s="388" t="str">
        <f t="shared" si="24"/>
        <v>29</v>
      </c>
      <c r="D571" t="s">
        <v>1063</v>
      </c>
      <c r="E571" t="str">
        <f t="shared" si="25"/>
        <v>29Quimperlé</v>
      </c>
      <c r="F571">
        <v>29233</v>
      </c>
    </row>
    <row r="572" spans="3:6" x14ac:dyDescent="0.25">
      <c r="C572" s="388" t="str">
        <f t="shared" si="24"/>
        <v>29</v>
      </c>
      <c r="D572" t="s">
        <v>1064</v>
      </c>
      <c r="E572" t="str">
        <f t="shared" si="25"/>
        <v>29Rédené</v>
      </c>
      <c r="F572">
        <v>29234</v>
      </c>
    </row>
    <row r="573" spans="3:6" x14ac:dyDescent="0.25">
      <c r="C573" s="388" t="str">
        <f t="shared" si="24"/>
        <v>29</v>
      </c>
      <c r="D573" t="s">
        <v>1599</v>
      </c>
      <c r="E573" t="str">
        <f t="shared" si="25"/>
        <v>29Riec-sur-Bélon</v>
      </c>
      <c r="F573">
        <v>29236</v>
      </c>
    </row>
    <row r="574" spans="3:6" x14ac:dyDescent="0.25">
      <c r="C574" s="388" t="str">
        <f t="shared" si="24"/>
        <v>29</v>
      </c>
      <c r="D574" t="s">
        <v>1509</v>
      </c>
      <c r="E574" t="str">
        <f t="shared" si="25"/>
        <v>29Roscanvel</v>
      </c>
      <c r="F574">
        <v>29238</v>
      </c>
    </row>
    <row r="575" spans="3:6" x14ac:dyDescent="0.25">
      <c r="C575" s="388" t="str">
        <f t="shared" si="24"/>
        <v>29</v>
      </c>
      <c r="D575" t="s">
        <v>1352</v>
      </c>
      <c r="E575" t="str">
        <f t="shared" si="25"/>
        <v>29Roscoff</v>
      </c>
      <c r="F575">
        <v>29239</v>
      </c>
    </row>
    <row r="576" spans="3:6" x14ac:dyDescent="0.25">
      <c r="C576" s="388" t="str">
        <f t="shared" si="24"/>
        <v>29</v>
      </c>
      <c r="D576" t="s">
        <v>1511</v>
      </c>
      <c r="E576" t="str">
        <f t="shared" si="25"/>
        <v>29Rosnoën</v>
      </c>
      <c r="F576">
        <v>29240</v>
      </c>
    </row>
    <row r="577" spans="3:6" x14ac:dyDescent="0.25">
      <c r="C577" s="388" t="str">
        <f t="shared" si="24"/>
        <v>29</v>
      </c>
      <c r="D577" t="s">
        <v>783</v>
      </c>
      <c r="E577" t="str">
        <f t="shared" si="25"/>
        <v>29Rosporden</v>
      </c>
      <c r="F577">
        <v>29241</v>
      </c>
    </row>
    <row r="578" spans="3:6" x14ac:dyDescent="0.25">
      <c r="C578" s="388" t="str">
        <f t="shared" si="24"/>
        <v>29</v>
      </c>
      <c r="D578" t="s">
        <v>1017</v>
      </c>
      <c r="E578" t="str">
        <f t="shared" si="25"/>
        <v>29Saint-Coulitz</v>
      </c>
      <c r="F578">
        <v>29243</v>
      </c>
    </row>
    <row r="579" spans="3:6" x14ac:dyDescent="0.25">
      <c r="C579" s="388" t="str">
        <f t="shared" si="24"/>
        <v>29</v>
      </c>
      <c r="D579" t="s">
        <v>539</v>
      </c>
      <c r="E579" t="str">
        <f t="shared" si="25"/>
        <v>29Saint-Derrien</v>
      </c>
      <c r="F579">
        <v>29244</v>
      </c>
    </row>
    <row r="580" spans="3:6" x14ac:dyDescent="0.25">
      <c r="C580" s="388" t="str">
        <f t="shared" si="24"/>
        <v>29</v>
      </c>
      <c r="D580" t="s">
        <v>564</v>
      </c>
      <c r="E580" t="str">
        <f t="shared" si="25"/>
        <v>29Saint-Divy</v>
      </c>
      <c r="F580">
        <v>29245</v>
      </c>
    </row>
    <row r="581" spans="3:6" x14ac:dyDescent="0.25">
      <c r="C581" s="388" t="str">
        <f t="shared" si="24"/>
        <v>29</v>
      </c>
      <c r="D581" t="s">
        <v>592</v>
      </c>
      <c r="E581" t="str">
        <f t="shared" si="25"/>
        <v>29Saint-Eloy</v>
      </c>
      <c r="F581">
        <v>29246</v>
      </c>
    </row>
    <row r="582" spans="3:6" x14ac:dyDescent="0.25">
      <c r="C582" s="388" t="str">
        <f t="shared" si="24"/>
        <v>29</v>
      </c>
      <c r="D582" t="s">
        <v>773</v>
      </c>
      <c r="E582" t="str">
        <f t="shared" si="25"/>
        <v>29Sainte-Sève</v>
      </c>
      <c r="F582">
        <v>29265</v>
      </c>
    </row>
    <row r="583" spans="3:6" x14ac:dyDescent="0.25">
      <c r="C583" s="388" t="str">
        <f t="shared" si="24"/>
        <v>29</v>
      </c>
      <c r="D583" t="s">
        <v>779</v>
      </c>
      <c r="E583" t="str">
        <f t="shared" si="25"/>
        <v>29Saint-Évarzec</v>
      </c>
      <c r="F583">
        <v>29247</v>
      </c>
    </row>
    <row r="584" spans="3:6" x14ac:dyDescent="0.25">
      <c r="C584" s="388" t="str">
        <f t="shared" si="24"/>
        <v>29</v>
      </c>
      <c r="D584" t="s">
        <v>584</v>
      </c>
      <c r="E584" t="str">
        <f t="shared" si="25"/>
        <v>29Saint-Frégant</v>
      </c>
      <c r="F584">
        <v>29248</v>
      </c>
    </row>
    <row r="585" spans="3:6" x14ac:dyDescent="0.25">
      <c r="C585" s="388" t="str">
        <f t="shared" si="24"/>
        <v>29</v>
      </c>
      <c r="D585" t="s">
        <v>888</v>
      </c>
      <c r="E585" t="str">
        <f t="shared" si="25"/>
        <v>29Saint-Goazec</v>
      </c>
      <c r="F585">
        <v>29249</v>
      </c>
    </row>
    <row r="586" spans="3:6" x14ac:dyDescent="0.25">
      <c r="C586" s="388" t="str">
        <f t="shared" si="24"/>
        <v>29</v>
      </c>
      <c r="D586" t="s">
        <v>664</v>
      </c>
      <c r="E586" t="str">
        <f t="shared" si="25"/>
        <v>29Saint-Hernin</v>
      </c>
      <c r="F586">
        <v>29250</v>
      </c>
    </row>
    <row r="587" spans="3:6" x14ac:dyDescent="0.25">
      <c r="C587" s="388" t="str">
        <f t="shared" si="24"/>
        <v>29</v>
      </c>
      <c r="D587" t="s">
        <v>1502</v>
      </c>
      <c r="E587" t="str">
        <f t="shared" si="25"/>
        <v>29Saint-Jean-du-Doigt</v>
      </c>
      <c r="F587">
        <v>29251</v>
      </c>
    </row>
    <row r="588" spans="3:6" x14ac:dyDescent="0.25">
      <c r="C588" s="388" t="str">
        <f t="shared" si="24"/>
        <v>29</v>
      </c>
      <c r="D588" t="s">
        <v>1525</v>
      </c>
      <c r="E588" t="str">
        <f t="shared" si="25"/>
        <v>29Saint-Jean-Trolimon</v>
      </c>
      <c r="F588">
        <v>29252</v>
      </c>
    </row>
    <row r="589" spans="3:6" x14ac:dyDescent="0.25">
      <c r="C589" s="388" t="str">
        <f t="shared" si="24"/>
        <v>29</v>
      </c>
      <c r="D589" t="s">
        <v>1500</v>
      </c>
      <c r="E589" t="str">
        <f t="shared" si="25"/>
        <v>29Saint-Martin-des-Champs</v>
      </c>
      <c r="F589">
        <v>29254</v>
      </c>
    </row>
    <row r="590" spans="3:6" x14ac:dyDescent="0.25">
      <c r="C590" s="388" t="str">
        <f t="shared" si="24"/>
        <v>29</v>
      </c>
      <c r="D590" t="s">
        <v>579</v>
      </c>
      <c r="E590" t="str">
        <f t="shared" si="25"/>
        <v>29Saint-Méen</v>
      </c>
      <c r="F590">
        <v>29255</v>
      </c>
    </row>
    <row r="591" spans="3:6" x14ac:dyDescent="0.25">
      <c r="C591" s="388" t="str">
        <f t="shared" si="24"/>
        <v>29</v>
      </c>
      <c r="D591" t="s">
        <v>1518</v>
      </c>
      <c r="E591" t="str">
        <f t="shared" si="25"/>
        <v>29Saint-Nic</v>
      </c>
      <c r="F591">
        <v>29256</v>
      </c>
    </row>
    <row r="592" spans="3:6" x14ac:dyDescent="0.25">
      <c r="C592" s="388" t="str">
        <f t="shared" si="24"/>
        <v>29</v>
      </c>
      <c r="D592" t="s">
        <v>1344</v>
      </c>
      <c r="E592" t="str">
        <f t="shared" si="25"/>
        <v>29Saint-Pabu</v>
      </c>
      <c r="F592">
        <v>29257</v>
      </c>
    </row>
    <row r="593" spans="3:6" x14ac:dyDescent="0.25">
      <c r="C593" s="388" t="str">
        <f t="shared" si="24"/>
        <v>29</v>
      </c>
      <c r="D593" t="s">
        <v>1321</v>
      </c>
      <c r="E593" t="str">
        <f t="shared" si="25"/>
        <v>29Saint-Pol-de-Léon</v>
      </c>
      <c r="F593">
        <v>29259</v>
      </c>
    </row>
    <row r="594" spans="3:6" x14ac:dyDescent="0.25">
      <c r="C594" s="388" t="str">
        <f t="shared" si="24"/>
        <v>29</v>
      </c>
      <c r="D594" t="s">
        <v>1582</v>
      </c>
      <c r="E594" t="str">
        <f t="shared" si="25"/>
        <v>29Saint-Renan</v>
      </c>
      <c r="F594">
        <v>29260</v>
      </c>
    </row>
    <row r="595" spans="3:6" x14ac:dyDescent="0.25">
      <c r="C595" s="388" t="str">
        <f t="shared" si="24"/>
        <v>29</v>
      </c>
      <c r="D595" t="s">
        <v>1086</v>
      </c>
      <c r="E595" t="str">
        <f t="shared" si="25"/>
        <v>29Saint-Rivoal</v>
      </c>
      <c r="F595">
        <v>29261</v>
      </c>
    </row>
    <row r="596" spans="3:6" x14ac:dyDescent="0.25">
      <c r="C596" s="388" t="str">
        <f t="shared" si="24"/>
        <v>29</v>
      </c>
      <c r="D596" t="s">
        <v>543</v>
      </c>
      <c r="E596" t="str">
        <f t="shared" si="25"/>
        <v>29Saint-Sauveur</v>
      </c>
      <c r="F596">
        <v>29262</v>
      </c>
    </row>
    <row r="597" spans="3:6" x14ac:dyDescent="0.25">
      <c r="C597" s="388" t="str">
        <f t="shared" si="24"/>
        <v>29</v>
      </c>
      <c r="D597" t="s">
        <v>936</v>
      </c>
      <c r="E597" t="str">
        <f t="shared" si="25"/>
        <v>29Saint-Ségal</v>
      </c>
      <c r="F597">
        <v>29263</v>
      </c>
    </row>
    <row r="598" spans="3:6" x14ac:dyDescent="0.25">
      <c r="C598" s="388" t="str">
        <f t="shared" si="24"/>
        <v>29</v>
      </c>
      <c r="D598" t="s">
        <v>554</v>
      </c>
      <c r="E598" t="str">
        <f t="shared" si="25"/>
        <v>29Saint-Servais</v>
      </c>
      <c r="F598">
        <v>29264</v>
      </c>
    </row>
    <row r="599" spans="3:6" x14ac:dyDescent="0.25">
      <c r="C599" s="388" t="str">
        <f t="shared" si="24"/>
        <v>29</v>
      </c>
      <c r="D599" t="s">
        <v>512</v>
      </c>
      <c r="E599" t="str">
        <f t="shared" si="25"/>
        <v>29Saint-Thégonnec Loc-Eguiner</v>
      </c>
      <c r="F599">
        <v>29266</v>
      </c>
    </row>
    <row r="600" spans="3:6" x14ac:dyDescent="0.25">
      <c r="C600" s="388" t="str">
        <f t="shared" si="24"/>
        <v>29</v>
      </c>
      <c r="D600" t="s">
        <v>547</v>
      </c>
      <c r="E600" t="str">
        <f t="shared" si="25"/>
        <v>29Saint-Thois</v>
      </c>
      <c r="F600">
        <v>29267</v>
      </c>
    </row>
    <row r="601" spans="3:6" x14ac:dyDescent="0.25">
      <c r="C601" s="388" t="str">
        <f t="shared" si="24"/>
        <v>29</v>
      </c>
      <c r="D601" t="s">
        <v>572</v>
      </c>
      <c r="E601" t="str">
        <f t="shared" si="25"/>
        <v>29Saint-Thonan</v>
      </c>
      <c r="F601">
        <v>29268</v>
      </c>
    </row>
    <row r="602" spans="3:6" x14ac:dyDescent="0.25">
      <c r="C602" s="388" t="str">
        <f t="shared" si="24"/>
        <v>29</v>
      </c>
      <c r="D602" t="s">
        <v>963</v>
      </c>
      <c r="E602" t="str">
        <f t="shared" si="25"/>
        <v>29Saint-Thurien</v>
      </c>
      <c r="F602">
        <v>29269</v>
      </c>
    </row>
    <row r="603" spans="3:6" x14ac:dyDescent="0.25">
      <c r="C603" s="388" t="str">
        <f t="shared" si="24"/>
        <v>29</v>
      </c>
      <c r="D603" t="s">
        <v>570</v>
      </c>
      <c r="E603" t="str">
        <f t="shared" si="25"/>
        <v>29Saint-Urbain</v>
      </c>
      <c r="F603">
        <v>29270</v>
      </c>
    </row>
    <row r="604" spans="3:6" x14ac:dyDescent="0.25">
      <c r="C604" s="388" t="str">
        <f t="shared" si="24"/>
        <v>29</v>
      </c>
      <c r="D604" t="s">
        <v>540</v>
      </c>
      <c r="E604" t="str">
        <f t="shared" si="25"/>
        <v>29Saint-Vougay</v>
      </c>
      <c r="F604">
        <v>29271</v>
      </c>
    </row>
    <row r="605" spans="3:6" x14ac:dyDescent="0.25">
      <c r="C605" s="388" t="str">
        <f t="shared" si="24"/>
        <v>29</v>
      </c>
      <c r="D605" t="s">
        <v>780</v>
      </c>
      <c r="E605" t="str">
        <f t="shared" si="25"/>
        <v>29Saint-Yvi</v>
      </c>
      <c r="F605">
        <v>29272</v>
      </c>
    </row>
    <row r="606" spans="3:6" x14ac:dyDescent="0.25">
      <c r="C606" s="388" t="str">
        <f t="shared" si="24"/>
        <v>29</v>
      </c>
      <c r="D606" t="s">
        <v>1356</v>
      </c>
      <c r="E606" t="str">
        <f t="shared" si="25"/>
        <v>29Santec</v>
      </c>
      <c r="F606">
        <v>29273</v>
      </c>
    </row>
    <row r="607" spans="3:6" x14ac:dyDescent="0.25">
      <c r="C607" s="388" t="str">
        <f t="shared" si="24"/>
        <v>29</v>
      </c>
      <c r="D607" t="s">
        <v>965</v>
      </c>
      <c r="E607" t="str">
        <f t="shared" si="25"/>
        <v>29Scaër</v>
      </c>
      <c r="F607">
        <v>29274</v>
      </c>
    </row>
    <row r="608" spans="3:6" x14ac:dyDescent="0.25">
      <c r="C608" s="388" t="str">
        <f t="shared" si="24"/>
        <v>29</v>
      </c>
      <c r="D608" t="s">
        <v>615</v>
      </c>
      <c r="E608" t="str">
        <f t="shared" si="25"/>
        <v>29Scrignac</v>
      </c>
      <c r="F608">
        <v>29275</v>
      </c>
    </row>
    <row r="609" spans="3:6" x14ac:dyDescent="0.25">
      <c r="C609" s="388" t="str">
        <f t="shared" si="24"/>
        <v>29</v>
      </c>
      <c r="D609" t="s">
        <v>1355</v>
      </c>
      <c r="E609" t="str">
        <f t="shared" si="25"/>
        <v>29Sibiril</v>
      </c>
      <c r="F609">
        <v>29276</v>
      </c>
    </row>
    <row r="610" spans="3:6" x14ac:dyDescent="0.25">
      <c r="C610" s="388" t="str">
        <f t="shared" si="24"/>
        <v>29</v>
      </c>
      <c r="D610" t="s">
        <v>576</v>
      </c>
      <c r="E610" t="str">
        <f t="shared" si="25"/>
        <v>29Sizun</v>
      </c>
      <c r="F610">
        <v>29277</v>
      </c>
    </row>
    <row r="611" spans="3:6" x14ac:dyDescent="0.25">
      <c r="C611" s="388" t="str">
        <f t="shared" ref="C611:C631" si="26">LEFT(F611,2)</f>
        <v>29</v>
      </c>
      <c r="D611" t="s">
        <v>665</v>
      </c>
      <c r="E611" t="str">
        <f t="shared" ref="E611:E631" si="27">CONCATENATE(C611,D611)</f>
        <v>29Spézet</v>
      </c>
      <c r="F611">
        <v>29278</v>
      </c>
    </row>
    <row r="612" spans="3:6" x14ac:dyDescent="0.25">
      <c r="C612" s="388" t="str">
        <f t="shared" si="26"/>
        <v>29</v>
      </c>
      <c r="D612" t="s">
        <v>1364</v>
      </c>
      <c r="E612" t="str">
        <f t="shared" si="27"/>
        <v>29Taulé</v>
      </c>
      <c r="F612">
        <v>29279</v>
      </c>
    </row>
    <row r="613" spans="3:6" x14ac:dyDescent="0.25">
      <c r="C613" s="388" t="str">
        <f t="shared" si="26"/>
        <v>29</v>
      </c>
      <c r="D613" t="s">
        <v>1507</v>
      </c>
      <c r="E613" t="str">
        <f t="shared" si="27"/>
        <v>29Telgruc-sur-Mer</v>
      </c>
      <c r="F613">
        <v>29280</v>
      </c>
    </row>
    <row r="614" spans="3:6" x14ac:dyDescent="0.25">
      <c r="C614" s="388" t="str">
        <f t="shared" si="26"/>
        <v>29</v>
      </c>
      <c r="D614" t="s">
        <v>1093</v>
      </c>
      <c r="E614" t="str">
        <f t="shared" si="27"/>
        <v>29Tourch</v>
      </c>
      <c r="F614">
        <v>29281</v>
      </c>
    </row>
    <row r="615" spans="3:6" x14ac:dyDescent="0.25">
      <c r="C615" s="388" t="str">
        <f t="shared" si="26"/>
        <v>29</v>
      </c>
      <c r="D615" t="s">
        <v>1242</v>
      </c>
      <c r="E615" t="str">
        <f t="shared" si="27"/>
        <v>29Trébabu</v>
      </c>
      <c r="F615">
        <v>29282</v>
      </c>
    </row>
    <row r="616" spans="3:6" x14ac:dyDescent="0.25">
      <c r="C616" s="388" t="str">
        <f t="shared" si="26"/>
        <v>29</v>
      </c>
      <c r="D616" t="s">
        <v>1530</v>
      </c>
      <c r="E616" t="str">
        <f t="shared" si="27"/>
        <v>29Treffiagat</v>
      </c>
      <c r="F616">
        <v>29284</v>
      </c>
    </row>
    <row r="617" spans="3:6" x14ac:dyDescent="0.25">
      <c r="C617" s="388" t="str">
        <f t="shared" si="26"/>
        <v>29</v>
      </c>
      <c r="D617" t="s">
        <v>726</v>
      </c>
      <c r="E617" t="str">
        <f t="shared" si="27"/>
        <v>29Tréflaouénan</v>
      </c>
      <c r="F617">
        <v>29285</v>
      </c>
    </row>
    <row r="618" spans="3:6" x14ac:dyDescent="0.25">
      <c r="C618" s="388" t="str">
        <f t="shared" si="26"/>
        <v>29</v>
      </c>
      <c r="D618" t="s">
        <v>1013</v>
      </c>
      <c r="E618" t="str">
        <f t="shared" si="27"/>
        <v>29Tréflévénez</v>
      </c>
      <c r="F618">
        <v>29286</v>
      </c>
    </row>
    <row r="619" spans="3:6" x14ac:dyDescent="0.25">
      <c r="C619" s="388" t="str">
        <f t="shared" si="26"/>
        <v>29</v>
      </c>
      <c r="D619" t="s">
        <v>1362</v>
      </c>
      <c r="E619" t="str">
        <f t="shared" si="27"/>
        <v>29Tréflez</v>
      </c>
      <c r="F619">
        <v>29287</v>
      </c>
    </row>
    <row r="620" spans="3:6" x14ac:dyDescent="0.25">
      <c r="C620" s="388" t="str">
        <f t="shared" si="26"/>
        <v>29</v>
      </c>
      <c r="D620" t="s">
        <v>624</v>
      </c>
      <c r="E620" t="str">
        <f t="shared" si="27"/>
        <v>29Trégarantec</v>
      </c>
      <c r="F620">
        <v>29288</v>
      </c>
    </row>
    <row r="621" spans="3:6" x14ac:dyDescent="0.25">
      <c r="C621" s="388" t="str">
        <f t="shared" si="26"/>
        <v>29</v>
      </c>
      <c r="D621" t="s">
        <v>948</v>
      </c>
      <c r="E621" t="str">
        <f t="shared" si="27"/>
        <v>29Trégarvan</v>
      </c>
      <c r="F621">
        <v>29289</v>
      </c>
    </row>
    <row r="622" spans="3:6" x14ac:dyDescent="0.25">
      <c r="C622" s="388" t="str">
        <f t="shared" si="26"/>
        <v>29</v>
      </c>
      <c r="D622" t="s">
        <v>1354</v>
      </c>
      <c r="E622" t="str">
        <f t="shared" si="27"/>
        <v>29Tréglonou</v>
      </c>
      <c r="F622">
        <v>29290</v>
      </c>
    </row>
    <row r="623" spans="3:6" x14ac:dyDescent="0.25">
      <c r="C623" s="388" t="str">
        <f t="shared" si="26"/>
        <v>29</v>
      </c>
      <c r="D623" t="s">
        <v>1006</v>
      </c>
      <c r="E623" t="str">
        <f t="shared" si="27"/>
        <v>29Trégourez</v>
      </c>
      <c r="F623">
        <v>29291</v>
      </c>
    </row>
    <row r="624" spans="3:6" x14ac:dyDescent="0.25">
      <c r="C624" s="388" t="str">
        <f t="shared" si="26"/>
        <v>29</v>
      </c>
      <c r="D624" t="s">
        <v>1520</v>
      </c>
      <c r="E624" t="str">
        <f t="shared" si="27"/>
        <v>29Tréguennec</v>
      </c>
      <c r="F624">
        <v>29292</v>
      </c>
    </row>
    <row r="625" spans="3:6" x14ac:dyDescent="0.25">
      <c r="C625" s="388" t="str">
        <f t="shared" si="26"/>
        <v>29</v>
      </c>
      <c r="D625" t="s">
        <v>1574</v>
      </c>
      <c r="E625" t="str">
        <f t="shared" si="27"/>
        <v>29Trégunc</v>
      </c>
      <c r="F625">
        <v>29293</v>
      </c>
    </row>
    <row r="626" spans="3:6" x14ac:dyDescent="0.25">
      <c r="C626" s="388" t="str">
        <f t="shared" si="26"/>
        <v>29</v>
      </c>
      <c r="D626" t="s">
        <v>571</v>
      </c>
      <c r="E626" t="str">
        <f t="shared" si="27"/>
        <v>29Trémaouézan</v>
      </c>
      <c r="F626">
        <v>29295</v>
      </c>
    </row>
    <row r="627" spans="3:6" x14ac:dyDescent="0.25">
      <c r="C627" s="388" t="str">
        <f t="shared" si="26"/>
        <v>29</v>
      </c>
      <c r="D627" t="s">
        <v>467</v>
      </c>
      <c r="E627" t="str">
        <f t="shared" si="27"/>
        <v>29Tréméoc</v>
      </c>
      <c r="F627">
        <v>29296</v>
      </c>
    </row>
    <row r="628" spans="3:6" x14ac:dyDescent="0.25">
      <c r="C628" s="388" t="str">
        <f t="shared" si="26"/>
        <v>29</v>
      </c>
      <c r="D628" t="s">
        <v>694</v>
      </c>
      <c r="E628" t="str">
        <f t="shared" si="27"/>
        <v>29Tréméven</v>
      </c>
      <c r="F628">
        <v>29297</v>
      </c>
    </row>
    <row r="629" spans="3:6" x14ac:dyDescent="0.25">
      <c r="C629" s="388" t="str">
        <f t="shared" si="26"/>
        <v>29</v>
      </c>
      <c r="D629" t="s">
        <v>1517</v>
      </c>
      <c r="E629" t="str">
        <f t="shared" si="27"/>
        <v>29Tréogat</v>
      </c>
      <c r="F629">
        <v>29298</v>
      </c>
    </row>
    <row r="630" spans="3:6" x14ac:dyDescent="0.25">
      <c r="C630" s="388" t="str">
        <f t="shared" si="26"/>
        <v>29</v>
      </c>
      <c r="D630" t="s">
        <v>582</v>
      </c>
      <c r="E630" t="str">
        <f t="shared" si="27"/>
        <v>29Tréouergat</v>
      </c>
      <c r="F630">
        <v>29299</v>
      </c>
    </row>
    <row r="631" spans="3:6" x14ac:dyDescent="0.25">
      <c r="C631" s="388" t="str">
        <f t="shared" si="26"/>
        <v>29</v>
      </c>
      <c r="D631" t="s">
        <v>700</v>
      </c>
      <c r="E631" t="str">
        <f t="shared" si="27"/>
        <v>29Trézilidé</v>
      </c>
      <c r="F631">
        <v>29301</v>
      </c>
    </row>
    <row r="705" spans="3:6" x14ac:dyDescent="0.25">
      <c r="C705" s="388" t="str">
        <f t="shared" ref="C705:C768" si="28">LEFT(F705,2)</f>
        <v>35</v>
      </c>
      <c r="D705" t="s">
        <v>808</v>
      </c>
      <c r="E705" t="str">
        <f t="shared" ref="E705:E768" si="29">CONCATENATE(C705,D705)</f>
        <v>35Acigné</v>
      </c>
      <c r="F705">
        <v>35001</v>
      </c>
    </row>
    <row r="706" spans="3:6" x14ac:dyDescent="0.25">
      <c r="C706" s="388" t="str">
        <f t="shared" si="28"/>
        <v>35</v>
      </c>
      <c r="D706" t="s">
        <v>1472</v>
      </c>
      <c r="E706" t="str">
        <f t="shared" si="29"/>
        <v>35Amanlis</v>
      </c>
      <c r="F706">
        <v>35002</v>
      </c>
    </row>
    <row r="707" spans="3:6" x14ac:dyDescent="0.25">
      <c r="C707" s="388" t="str">
        <f t="shared" si="28"/>
        <v>35</v>
      </c>
      <c r="D707" t="s">
        <v>829</v>
      </c>
      <c r="E707" t="str">
        <f t="shared" si="29"/>
        <v>35Andouillé-Neuville</v>
      </c>
      <c r="F707">
        <v>35003</v>
      </c>
    </row>
    <row r="708" spans="3:6" x14ac:dyDescent="0.25">
      <c r="C708" s="388" t="str">
        <f t="shared" si="28"/>
        <v>35</v>
      </c>
      <c r="D708" t="s">
        <v>1109</v>
      </c>
      <c r="E708" t="str">
        <f t="shared" si="29"/>
        <v>35Arbrissel</v>
      </c>
      <c r="F708">
        <v>35005</v>
      </c>
    </row>
    <row r="709" spans="3:6" x14ac:dyDescent="0.25">
      <c r="C709" s="388" t="str">
        <f t="shared" si="28"/>
        <v>35</v>
      </c>
      <c r="D709" t="s">
        <v>1162</v>
      </c>
      <c r="E709" t="str">
        <f t="shared" si="29"/>
        <v>35Argentré-du-Plessis</v>
      </c>
      <c r="F709">
        <v>35006</v>
      </c>
    </row>
    <row r="710" spans="3:6" x14ac:dyDescent="0.25">
      <c r="C710" s="388" t="str">
        <f t="shared" si="28"/>
        <v>35</v>
      </c>
      <c r="D710" t="s">
        <v>830</v>
      </c>
      <c r="E710" t="str">
        <f t="shared" si="29"/>
        <v>35Aubigné</v>
      </c>
      <c r="F710">
        <v>35007</v>
      </c>
    </row>
    <row r="711" spans="3:6" x14ac:dyDescent="0.25">
      <c r="C711" s="388" t="str">
        <f t="shared" si="28"/>
        <v>35</v>
      </c>
      <c r="D711" t="s">
        <v>818</v>
      </c>
      <c r="E711" t="str">
        <f t="shared" si="29"/>
        <v>35Availles-sur-Seiche</v>
      </c>
      <c r="F711">
        <v>35008</v>
      </c>
    </row>
    <row r="712" spans="3:6" x14ac:dyDescent="0.25">
      <c r="C712" s="388" t="str">
        <f t="shared" si="28"/>
        <v>35</v>
      </c>
      <c r="D712" t="s">
        <v>1289</v>
      </c>
      <c r="E712" t="str">
        <f t="shared" si="29"/>
        <v>35Baguer-Morvan</v>
      </c>
      <c r="F712">
        <v>35009</v>
      </c>
    </row>
    <row r="713" spans="3:6" x14ac:dyDescent="0.25">
      <c r="C713" s="388" t="str">
        <f t="shared" si="28"/>
        <v>35</v>
      </c>
      <c r="D713" t="s">
        <v>1139</v>
      </c>
      <c r="E713" t="str">
        <f t="shared" si="29"/>
        <v>35Baguer-Pican</v>
      </c>
      <c r="F713">
        <v>35010</v>
      </c>
    </row>
    <row r="714" spans="3:6" x14ac:dyDescent="0.25">
      <c r="C714" s="388" t="str">
        <f t="shared" si="28"/>
        <v>35</v>
      </c>
      <c r="D714" t="s">
        <v>1096</v>
      </c>
      <c r="E714" t="str">
        <f t="shared" si="29"/>
        <v>35Bain-de-Bretagne</v>
      </c>
      <c r="F714">
        <v>35012</v>
      </c>
    </row>
    <row r="715" spans="3:6" x14ac:dyDescent="0.25">
      <c r="C715" s="388" t="str">
        <f t="shared" si="28"/>
        <v>35</v>
      </c>
      <c r="D715" t="s">
        <v>893</v>
      </c>
      <c r="E715" t="str">
        <f t="shared" si="29"/>
        <v>35Bains-sur-Oust</v>
      </c>
      <c r="F715">
        <v>35013</v>
      </c>
    </row>
    <row r="716" spans="3:6" x14ac:dyDescent="0.25">
      <c r="C716" s="388" t="str">
        <f t="shared" si="28"/>
        <v>35</v>
      </c>
      <c r="D716" t="s">
        <v>1461</v>
      </c>
      <c r="E716" t="str">
        <f t="shared" si="29"/>
        <v>35Bais</v>
      </c>
      <c r="F716">
        <v>35014</v>
      </c>
    </row>
    <row r="717" spans="3:6" x14ac:dyDescent="0.25">
      <c r="C717" s="388" t="str">
        <f t="shared" si="28"/>
        <v>35</v>
      </c>
      <c r="D717" t="s">
        <v>799</v>
      </c>
      <c r="E717" t="str">
        <f t="shared" si="29"/>
        <v>35Balazé</v>
      </c>
      <c r="F717">
        <v>35015</v>
      </c>
    </row>
    <row r="718" spans="3:6" x14ac:dyDescent="0.25">
      <c r="C718" s="388" t="str">
        <f t="shared" si="28"/>
        <v>35</v>
      </c>
      <c r="D718" t="s">
        <v>1463</v>
      </c>
      <c r="E718" t="str">
        <f t="shared" si="29"/>
        <v>35Baulon</v>
      </c>
      <c r="F718">
        <v>35016</v>
      </c>
    </row>
    <row r="719" spans="3:6" x14ac:dyDescent="0.25">
      <c r="C719" s="388" t="str">
        <f t="shared" si="28"/>
        <v>35</v>
      </c>
      <c r="D719" t="s">
        <v>1303</v>
      </c>
      <c r="E719" t="str">
        <f t="shared" si="29"/>
        <v>35Bazouges-la-Pérouse</v>
      </c>
      <c r="F719">
        <v>35019</v>
      </c>
    </row>
    <row r="720" spans="3:6" x14ac:dyDescent="0.25">
      <c r="C720" s="388" t="str">
        <f t="shared" si="28"/>
        <v>35</v>
      </c>
      <c r="D720" t="s">
        <v>1561</v>
      </c>
      <c r="E720" t="str">
        <f t="shared" si="29"/>
        <v>35Beaucé</v>
      </c>
      <c r="F720">
        <v>35021</v>
      </c>
    </row>
    <row r="721" spans="3:6" x14ac:dyDescent="0.25">
      <c r="C721" s="388" t="str">
        <f t="shared" si="28"/>
        <v>35</v>
      </c>
      <c r="D721" t="s">
        <v>1271</v>
      </c>
      <c r="E721" t="str">
        <f t="shared" si="29"/>
        <v>35Bécherel</v>
      </c>
      <c r="F721">
        <v>35022</v>
      </c>
    </row>
    <row r="722" spans="3:6" x14ac:dyDescent="0.25">
      <c r="C722" s="388" t="str">
        <f t="shared" si="28"/>
        <v>35</v>
      </c>
      <c r="D722" t="s">
        <v>905</v>
      </c>
      <c r="E722" t="str">
        <f t="shared" si="29"/>
        <v>35Bédée</v>
      </c>
      <c r="F722">
        <v>35023</v>
      </c>
    </row>
    <row r="723" spans="3:6" x14ac:dyDescent="0.25">
      <c r="C723" s="388" t="str">
        <f t="shared" si="28"/>
        <v>35</v>
      </c>
      <c r="D723" t="s">
        <v>1622</v>
      </c>
      <c r="E723" t="str">
        <f t="shared" si="29"/>
        <v>35Betton</v>
      </c>
      <c r="F723">
        <v>35024</v>
      </c>
    </row>
    <row r="724" spans="3:6" x14ac:dyDescent="0.25">
      <c r="C724" s="388" t="str">
        <f t="shared" si="28"/>
        <v>35</v>
      </c>
      <c r="D724" t="s">
        <v>1149</v>
      </c>
      <c r="E724" t="str">
        <f t="shared" si="29"/>
        <v>35Billé</v>
      </c>
      <c r="F724">
        <v>35025</v>
      </c>
    </row>
    <row r="725" spans="3:6" x14ac:dyDescent="0.25">
      <c r="C725" s="388" t="str">
        <f t="shared" si="28"/>
        <v>35</v>
      </c>
      <c r="D725" t="s">
        <v>1379</v>
      </c>
      <c r="E725" t="str">
        <f t="shared" si="29"/>
        <v>35Bléruais</v>
      </c>
      <c r="F725">
        <v>35026</v>
      </c>
    </row>
    <row r="726" spans="3:6" x14ac:dyDescent="0.25">
      <c r="C726" s="388" t="str">
        <f t="shared" si="28"/>
        <v>35</v>
      </c>
      <c r="D726" t="s">
        <v>907</v>
      </c>
      <c r="E726" t="str">
        <f t="shared" si="29"/>
        <v>35Boisgervilly</v>
      </c>
      <c r="F726">
        <v>35027</v>
      </c>
    </row>
    <row r="727" spans="3:6" x14ac:dyDescent="0.25">
      <c r="C727" s="388" t="str">
        <f t="shared" si="28"/>
        <v>35</v>
      </c>
      <c r="D727" t="s">
        <v>1458</v>
      </c>
      <c r="E727" t="str">
        <f t="shared" si="29"/>
        <v>35Boistrudan</v>
      </c>
      <c r="F727">
        <v>35028</v>
      </c>
    </row>
    <row r="728" spans="3:6" x14ac:dyDescent="0.25">
      <c r="C728" s="388" t="str">
        <f t="shared" si="28"/>
        <v>35</v>
      </c>
      <c r="D728" t="s">
        <v>1392</v>
      </c>
      <c r="E728" t="str">
        <f t="shared" si="29"/>
        <v>35Bonnemain</v>
      </c>
      <c r="F728">
        <v>35029</v>
      </c>
    </row>
    <row r="729" spans="3:6" x14ac:dyDescent="0.25">
      <c r="C729" s="388" t="str">
        <f t="shared" si="28"/>
        <v>35</v>
      </c>
      <c r="D729" t="s">
        <v>1456</v>
      </c>
      <c r="E729" t="str">
        <f t="shared" si="29"/>
        <v>35Bourgbarré</v>
      </c>
      <c r="F729">
        <v>35032</v>
      </c>
    </row>
    <row r="730" spans="3:6" x14ac:dyDescent="0.25">
      <c r="C730" s="388" t="str">
        <f t="shared" si="28"/>
        <v>35</v>
      </c>
      <c r="D730" t="s">
        <v>792</v>
      </c>
      <c r="E730" t="str">
        <f t="shared" si="29"/>
        <v>35Bourg-des-Comptes</v>
      </c>
      <c r="F730">
        <v>35033</v>
      </c>
    </row>
    <row r="731" spans="3:6" x14ac:dyDescent="0.25">
      <c r="C731" s="388" t="str">
        <f t="shared" si="28"/>
        <v>35</v>
      </c>
      <c r="D731" t="s">
        <v>1301</v>
      </c>
      <c r="E731" t="str">
        <f t="shared" si="29"/>
        <v>35Bovel</v>
      </c>
      <c r="F731">
        <v>35035</v>
      </c>
    </row>
    <row r="732" spans="3:6" x14ac:dyDescent="0.25">
      <c r="C732" s="388" t="str">
        <f t="shared" si="28"/>
        <v>35</v>
      </c>
      <c r="D732" t="s">
        <v>1540</v>
      </c>
      <c r="E732" t="str">
        <f t="shared" si="29"/>
        <v>35Bréal-sous-Montfort</v>
      </c>
      <c r="F732">
        <v>35037</v>
      </c>
    </row>
    <row r="733" spans="3:6" x14ac:dyDescent="0.25">
      <c r="C733" s="388" t="str">
        <f t="shared" si="28"/>
        <v>35</v>
      </c>
      <c r="D733" t="s">
        <v>811</v>
      </c>
      <c r="E733" t="str">
        <f t="shared" si="29"/>
        <v>35Bréal-sous-Vitré</v>
      </c>
      <c r="F733">
        <v>35038</v>
      </c>
    </row>
    <row r="734" spans="3:6" x14ac:dyDescent="0.25">
      <c r="C734" s="388" t="str">
        <f t="shared" si="28"/>
        <v>35</v>
      </c>
      <c r="D734" t="s">
        <v>809</v>
      </c>
      <c r="E734" t="str">
        <f t="shared" si="29"/>
        <v>35Brécé</v>
      </c>
      <c r="F734">
        <v>35039</v>
      </c>
    </row>
    <row r="735" spans="3:6" x14ac:dyDescent="0.25">
      <c r="C735" s="388" t="str">
        <f t="shared" si="28"/>
        <v>35</v>
      </c>
      <c r="D735" t="s">
        <v>623</v>
      </c>
      <c r="E735" t="str">
        <f t="shared" si="29"/>
        <v>35Breteil</v>
      </c>
      <c r="F735">
        <v>35040</v>
      </c>
    </row>
    <row r="736" spans="3:6" x14ac:dyDescent="0.25">
      <c r="C736" s="388" t="str">
        <f t="shared" si="28"/>
        <v>35</v>
      </c>
      <c r="D736" t="s">
        <v>1462</v>
      </c>
      <c r="E736" t="str">
        <f t="shared" si="29"/>
        <v>35Brie</v>
      </c>
      <c r="F736">
        <v>35041</v>
      </c>
    </row>
    <row r="737" spans="3:6" x14ac:dyDescent="0.25">
      <c r="C737" s="388" t="str">
        <f t="shared" si="28"/>
        <v>35</v>
      </c>
      <c r="D737" t="s">
        <v>805</v>
      </c>
      <c r="E737" t="str">
        <f t="shared" si="29"/>
        <v>35Brielles</v>
      </c>
      <c r="F737">
        <v>35042</v>
      </c>
    </row>
    <row r="738" spans="3:6" x14ac:dyDescent="0.25">
      <c r="C738" s="388" t="str">
        <f t="shared" si="28"/>
        <v>35</v>
      </c>
      <c r="D738" t="s">
        <v>1391</v>
      </c>
      <c r="E738" t="str">
        <f t="shared" si="29"/>
        <v>35Broualan</v>
      </c>
      <c r="F738">
        <v>35044</v>
      </c>
    </row>
    <row r="739" spans="3:6" x14ac:dyDescent="0.25">
      <c r="C739" s="388" t="str">
        <f t="shared" si="28"/>
        <v>35</v>
      </c>
      <c r="D739" t="s">
        <v>1059</v>
      </c>
      <c r="E739" t="str">
        <f t="shared" si="29"/>
        <v>35Bruc-sur-Aff</v>
      </c>
      <c r="F739">
        <v>35045</v>
      </c>
    </row>
    <row r="740" spans="3:6" x14ac:dyDescent="0.25">
      <c r="C740" s="388" t="str">
        <f t="shared" si="28"/>
        <v>35</v>
      </c>
      <c r="D740" t="s">
        <v>1450</v>
      </c>
      <c r="E740" t="str">
        <f t="shared" si="29"/>
        <v>35Bruz</v>
      </c>
      <c r="F740">
        <v>35047</v>
      </c>
    </row>
    <row r="741" spans="3:6" x14ac:dyDescent="0.25">
      <c r="C741" s="388" t="str">
        <f t="shared" si="28"/>
        <v>35</v>
      </c>
      <c r="D741" t="s">
        <v>798</v>
      </c>
      <c r="E741" t="str">
        <f t="shared" si="29"/>
        <v>35Cancale</v>
      </c>
      <c r="F741">
        <v>35049</v>
      </c>
    </row>
    <row r="742" spans="3:6" x14ac:dyDescent="0.25">
      <c r="C742" s="388" t="str">
        <f t="shared" si="28"/>
        <v>35</v>
      </c>
      <c r="D742" t="s">
        <v>1276</v>
      </c>
      <c r="E742" t="str">
        <f t="shared" si="29"/>
        <v>35Cardroc</v>
      </c>
      <c r="F742">
        <v>35050</v>
      </c>
    </row>
    <row r="743" spans="3:6" x14ac:dyDescent="0.25">
      <c r="C743" s="388" t="str">
        <f t="shared" si="28"/>
        <v>35</v>
      </c>
      <c r="D743" t="s">
        <v>844</v>
      </c>
      <c r="E743" t="str">
        <f t="shared" si="29"/>
        <v>35Cesson-Sévigné</v>
      </c>
      <c r="F743">
        <v>35051</v>
      </c>
    </row>
    <row r="744" spans="3:6" x14ac:dyDescent="0.25">
      <c r="C744" s="388" t="str">
        <f t="shared" si="28"/>
        <v>35</v>
      </c>
      <c r="D744" t="s">
        <v>1157</v>
      </c>
      <c r="E744" t="str">
        <f t="shared" si="29"/>
        <v>35Champeaux</v>
      </c>
      <c r="F744">
        <v>35052</v>
      </c>
    </row>
    <row r="745" spans="3:6" x14ac:dyDescent="0.25">
      <c r="C745" s="388" t="str">
        <f t="shared" si="28"/>
        <v>35</v>
      </c>
      <c r="D745" t="s">
        <v>1448</v>
      </c>
      <c r="E745" t="str">
        <f t="shared" si="29"/>
        <v>35Chanteloup</v>
      </c>
      <c r="F745">
        <v>35054</v>
      </c>
    </row>
    <row r="746" spans="3:6" x14ac:dyDescent="0.25">
      <c r="C746" s="388" t="str">
        <f t="shared" si="28"/>
        <v>35</v>
      </c>
      <c r="D746" t="s">
        <v>994</v>
      </c>
      <c r="E746" t="str">
        <f t="shared" si="29"/>
        <v>35Chantepie</v>
      </c>
      <c r="F746">
        <v>35055</v>
      </c>
    </row>
    <row r="747" spans="3:6" x14ac:dyDescent="0.25">
      <c r="C747" s="388" t="str">
        <f t="shared" si="28"/>
        <v>35</v>
      </c>
      <c r="D747" t="s">
        <v>1113</v>
      </c>
      <c r="E747" t="str">
        <f t="shared" si="29"/>
        <v>35Chartres-de-Bretagne</v>
      </c>
      <c r="F747">
        <v>35066</v>
      </c>
    </row>
    <row r="748" spans="3:6" x14ac:dyDescent="0.25">
      <c r="C748" s="388" t="str">
        <f t="shared" si="28"/>
        <v>35</v>
      </c>
      <c r="D748" t="s">
        <v>1572</v>
      </c>
      <c r="E748" t="str">
        <f t="shared" si="29"/>
        <v>35Chasné-sur-Illet</v>
      </c>
      <c r="F748">
        <v>35067</v>
      </c>
    </row>
    <row r="749" spans="3:6" x14ac:dyDescent="0.25">
      <c r="C749" s="388" t="str">
        <f t="shared" si="28"/>
        <v>35</v>
      </c>
      <c r="D749" t="s">
        <v>810</v>
      </c>
      <c r="E749" t="str">
        <f t="shared" si="29"/>
        <v>35Châteaubourg</v>
      </c>
      <c r="F749">
        <v>35068</v>
      </c>
    </row>
    <row r="750" spans="3:6" x14ac:dyDescent="0.25">
      <c r="C750" s="388" t="str">
        <f t="shared" si="28"/>
        <v>35</v>
      </c>
      <c r="D750" t="s">
        <v>1365</v>
      </c>
      <c r="E750" t="str">
        <f t="shared" si="29"/>
        <v>35Châteaugiron</v>
      </c>
      <c r="F750">
        <v>35069</v>
      </c>
    </row>
    <row r="751" spans="3:6" x14ac:dyDescent="0.25">
      <c r="C751" s="388" t="str">
        <f t="shared" si="28"/>
        <v>35</v>
      </c>
      <c r="D751" t="s">
        <v>1549</v>
      </c>
      <c r="E751" t="str">
        <f t="shared" si="29"/>
        <v>35Châteauneuf-d'Ille-et-Vilaine</v>
      </c>
      <c r="F751">
        <v>35070</v>
      </c>
    </row>
    <row r="752" spans="3:6" x14ac:dyDescent="0.25">
      <c r="C752" s="388" t="str">
        <f t="shared" si="28"/>
        <v>35</v>
      </c>
      <c r="D752" t="s">
        <v>1167</v>
      </c>
      <c r="E752" t="str">
        <f t="shared" si="29"/>
        <v>35Châtillon-en-Vendelais</v>
      </c>
      <c r="F752">
        <v>35072</v>
      </c>
    </row>
    <row r="753" spans="3:6" x14ac:dyDescent="0.25">
      <c r="C753" s="388" t="str">
        <f t="shared" si="28"/>
        <v>35</v>
      </c>
      <c r="D753" t="s">
        <v>1346</v>
      </c>
      <c r="E753" t="str">
        <f t="shared" si="29"/>
        <v>35Chauvigné</v>
      </c>
      <c r="F753">
        <v>35075</v>
      </c>
    </row>
    <row r="754" spans="3:6" x14ac:dyDescent="0.25">
      <c r="C754" s="388" t="str">
        <f t="shared" si="28"/>
        <v>35</v>
      </c>
      <c r="D754" t="s">
        <v>1454</v>
      </c>
      <c r="E754" t="str">
        <f t="shared" si="29"/>
        <v>35Chavagne</v>
      </c>
      <c r="F754">
        <v>35076</v>
      </c>
    </row>
    <row r="755" spans="3:6" x14ac:dyDescent="0.25">
      <c r="C755" s="388" t="str">
        <f t="shared" si="28"/>
        <v>35</v>
      </c>
      <c r="D755" t="s">
        <v>796</v>
      </c>
      <c r="E755" t="str">
        <f t="shared" si="29"/>
        <v>35Chelun</v>
      </c>
      <c r="F755">
        <v>35077</v>
      </c>
    </row>
    <row r="756" spans="3:6" x14ac:dyDescent="0.25">
      <c r="C756" s="388" t="str">
        <f t="shared" si="28"/>
        <v>35</v>
      </c>
      <c r="D756" t="s">
        <v>1232</v>
      </c>
      <c r="E756" t="str">
        <f t="shared" si="29"/>
        <v>35Cherrueix</v>
      </c>
      <c r="F756">
        <v>35078</v>
      </c>
    </row>
    <row r="757" spans="3:6" x14ac:dyDescent="0.25">
      <c r="C757" s="388" t="str">
        <f t="shared" si="28"/>
        <v>35</v>
      </c>
      <c r="D757" t="s">
        <v>1618</v>
      </c>
      <c r="E757" t="str">
        <f t="shared" si="29"/>
        <v>35Chevaigné</v>
      </c>
      <c r="F757">
        <v>35079</v>
      </c>
    </row>
    <row r="758" spans="3:6" x14ac:dyDescent="0.25">
      <c r="C758" s="388" t="str">
        <f t="shared" si="28"/>
        <v>35</v>
      </c>
      <c r="D758" t="s">
        <v>676</v>
      </c>
      <c r="E758" t="str">
        <f t="shared" si="29"/>
        <v>35Cintré</v>
      </c>
      <c r="F758">
        <v>35080</v>
      </c>
    </row>
    <row r="759" spans="3:6" x14ac:dyDescent="0.25">
      <c r="C759" s="388" t="str">
        <f t="shared" si="28"/>
        <v>35</v>
      </c>
      <c r="D759" t="s">
        <v>1451</v>
      </c>
      <c r="E759" t="str">
        <f t="shared" si="29"/>
        <v>35Clayes</v>
      </c>
      <c r="F759">
        <v>35081</v>
      </c>
    </row>
    <row r="760" spans="3:6" x14ac:dyDescent="0.25">
      <c r="C760" s="388" t="str">
        <f t="shared" si="28"/>
        <v>35</v>
      </c>
      <c r="D760" t="s">
        <v>1447</v>
      </c>
      <c r="E760" t="str">
        <f t="shared" si="29"/>
        <v>35Coësmes</v>
      </c>
      <c r="F760">
        <v>35082</v>
      </c>
    </row>
    <row r="761" spans="3:6" x14ac:dyDescent="0.25">
      <c r="C761" s="388" t="str">
        <f t="shared" si="28"/>
        <v>35</v>
      </c>
      <c r="D761" t="s">
        <v>894</v>
      </c>
      <c r="E761" t="str">
        <f t="shared" si="29"/>
        <v>35Comblessac</v>
      </c>
      <c r="F761">
        <v>35084</v>
      </c>
    </row>
    <row r="762" spans="3:6" x14ac:dyDescent="0.25">
      <c r="C762" s="388" t="str">
        <f t="shared" si="28"/>
        <v>35</v>
      </c>
      <c r="D762" t="s">
        <v>1401</v>
      </c>
      <c r="E762" t="str">
        <f t="shared" si="29"/>
        <v>35Combourg</v>
      </c>
      <c r="F762">
        <v>35085</v>
      </c>
    </row>
    <row r="763" spans="3:6" x14ac:dyDescent="0.25">
      <c r="C763" s="388" t="str">
        <f t="shared" si="28"/>
        <v>35</v>
      </c>
      <c r="D763" t="s">
        <v>1610</v>
      </c>
      <c r="E763" t="str">
        <f t="shared" si="29"/>
        <v>35Combourtillé</v>
      </c>
      <c r="F763">
        <v>35086</v>
      </c>
    </row>
    <row r="764" spans="3:6" x14ac:dyDescent="0.25">
      <c r="C764" s="388" t="str">
        <f t="shared" si="28"/>
        <v>35</v>
      </c>
      <c r="D764" t="s">
        <v>797</v>
      </c>
      <c r="E764" t="str">
        <f t="shared" si="29"/>
        <v>35Cornillé</v>
      </c>
      <c r="F764">
        <v>35087</v>
      </c>
    </row>
    <row r="765" spans="3:6" x14ac:dyDescent="0.25">
      <c r="C765" s="388" t="str">
        <f t="shared" si="28"/>
        <v>35</v>
      </c>
      <c r="D765" t="s">
        <v>1460</v>
      </c>
      <c r="E765" t="str">
        <f t="shared" si="29"/>
        <v>35Corps-Nuds</v>
      </c>
      <c r="F765">
        <v>35088</v>
      </c>
    </row>
    <row r="766" spans="3:6" x14ac:dyDescent="0.25">
      <c r="C766" s="388" t="str">
        <f t="shared" si="28"/>
        <v>35</v>
      </c>
      <c r="D766" t="s">
        <v>1452</v>
      </c>
      <c r="E766" t="str">
        <f t="shared" si="29"/>
        <v>35Crevin</v>
      </c>
      <c r="F766">
        <v>35090</v>
      </c>
    </row>
    <row r="767" spans="3:6" x14ac:dyDescent="0.25">
      <c r="C767" s="388" t="str">
        <f t="shared" si="28"/>
        <v>35</v>
      </c>
      <c r="D767" t="s">
        <v>1449</v>
      </c>
      <c r="E767" t="str">
        <f t="shared" si="29"/>
        <v>35Cuguen</v>
      </c>
      <c r="F767">
        <v>35092</v>
      </c>
    </row>
    <row r="768" spans="3:6" x14ac:dyDescent="0.25">
      <c r="C768" s="388" t="str">
        <f t="shared" si="28"/>
        <v>35</v>
      </c>
      <c r="D768" t="s">
        <v>1557</v>
      </c>
      <c r="E768" t="str">
        <f t="shared" si="29"/>
        <v>35Dinard</v>
      </c>
      <c r="F768">
        <v>35093</v>
      </c>
    </row>
    <row r="769" spans="3:6" x14ac:dyDescent="0.25">
      <c r="C769" s="388" t="str">
        <f t="shared" ref="C769:C832" si="30">LEFT(F769,2)</f>
        <v>35</v>
      </c>
      <c r="D769" t="s">
        <v>1619</v>
      </c>
      <c r="E769" t="str">
        <f t="shared" ref="E769:E832" si="31">CONCATENATE(C769,D769)</f>
        <v>35Dingé</v>
      </c>
      <c r="F769">
        <v>35094</v>
      </c>
    </row>
    <row r="770" spans="3:6" x14ac:dyDescent="0.25">
      <c r="C770" s="388" t="str">
        <f t="shared" si="30"/>
        <v>35</v>
      </c>
      <c r="D770" t="s">
        <v>826</v>
      </c>
      <c r="E770" t="str">
        <f t="shared" si="31"/>
        <v>35Dol-de-Bretagne</v>
      </c>
      <c r="F770">
        <v>35095</v>
      </c>
    </row>
    <row r="771" spans="3:6" x14ac:dyDescent="0.25">
      <c r="C771" s="388" t="str">
        <f t="shared" si="30"/>
        <v>35</v>
      </c>
      <c r="D771" t="s">
        <v>1464</v>
      </c>
      <c r="E771" t="str">
        <f t="shared" si="31"/>
        <v>35Domagné</v>
      </c>
      <c r="F771">
        <v>35096</v>
      </c>
    </row>
    <row r="772" spans="3:6" x14ac:dyDescent="0.25">
      <c r="C772" s="388" t="str">
        <f t="shared" si="30"/>
        <v>35</v>
      </c>
      <c r="D772" t="s">
        <v>1160</v>
      </c>
      <c r="E772" t="str">
        <f t="shared" si="31"/>
        <v>35Domalain</v>
      </c>
      <c r="F772">
        <v>35097</v>
      </c>
    </row>
    <row r="773" spans="3:6" x14ac:dyDescent="0.25">
      <c r="C773" s="388" t="str">
        <f t="shared" si="30"/>
        <v>35</v>
      </c>
      <c r="D773" t="s">
        <v>992</v>
      </c>
      <c r="E773" t="str">
        <f t="shared" si="31"/>
        <v>35Domloup</v>
      </c>
      <c r="F773">
        <v>35099</v>
      </c>
    </row>
    <row r="774" spans="3:6" x14ac:dyDescent="0.25">
      <c r="C774" s="388" t="str">
        <f t="shared" si="30"/>
        <v>35</v>
      </c>
      <c r="D774" t="s">
        <v>1566</v>
      </c>
      <c r="E774" t="str">
        <f t="shared" si="31"/>
        <v>35Dourdain</v>
      </c>
      <c r="F774">
        <v>35101</v>
      </c>
    </row>
    <row r="775" spans="3:6" x14ac:dyDescent="0.25">
      <c r="C775" s="388" t="str">
        <f t="shared" si="30"/>
        <v>35</v>
      </c>
      <c r="D775" t="s">
        <v>1084</v>
      </c>
      <c r="E775" t="str">
        <f t="shared" si="31"/>
        <v>35Drouges</v>
      </c>
      <c r="F775">
        <v>35102</v>
      </c>
    </row>
    <row r="776" spans="3:6" x14ac:dyDescent="0.25">
      <c r="C776" s="388" t="str">
        <f t="shared" si="30"/>
        <v>35</v>
      </c>
      <c r="D776" t="s">
        <v>788</v>
      </c>
      <c r="E776" t="str">
        <f t="shared" si="31"/>
        <v>35Eancé</v>
      </c>
      <c r="F776">
        <v>35103</v>
      </c>
    </row>
    <row r="777" spans="3:6" x14ac:dyDescent="0.25">
      <c r="C777" s="388" t="str">
        <f t="shared" si="30"/>
        <v>35</v>
      </c>
      <c r="D777" t="s">
        <v>1337</v>
      </c>
      <c r="E777" t="str">
        <f t="shared" si="31"/>
        <v>35Epiniac</v>
      </c>
      <c r="F777">
        <v>35104</v>
      </c>
    </row>
    <row r="778" spans="3:6" x14ac:dyDescent="0.25">
      <c r="C778" s="388" t="str">
        <f t="shared" si="30"/>
        <v>35</v>
      </c>
      <c r="D778" t="s">
        <v>785</v>
      </c>
      <c r="E778" t="str">
        <f t="shared" si="31"/>
        <v>35Erbrée</v>
      </c>
      <c r="F778">
        <v>35105</v>
      </c>
    </row>
    <row r="779" spans="3:6" x14ac:dyDescent="0.25">
      <c r="C779" s="388" t="str">
        <f t="shared" si="30"/>
        <v>35</v>
      </c>
      <c r="D779" t="s">
        <v>1600</v>
      </c>
      <c r="E779" t="str">
        <f t="shared" si="31"/>
        <v>35Ercé-en-Lamée</v>
      </c>
      <c r="F779">
        <v>35106</v>
      </c>
    </row>
    <row r="780" spans="3:6" x14ac:dyDescent="0.25">
      <c r="C780" s="388" t="str">
        <f t="shared" si="30"/>
        <v>35</v>
      </c>
      <c r="D780" t="s">
        <v>1394</v>
      </c>
      <c r="E780" t="str">
        <f t="shared" si="31"/>
        <v>35Ercé-près-Liffré</v>
      </c>
      <c r="F780">
        <v>35107</v>
      </c>
    </row>
    <row r="781" spans="3:6" x14ac:dyDescent="0.25">
      <c r="C781" s="388" t="str">
        <f t="shared" si="30"/>
        <v>35</v>
      </c>
      <c r="D781" t="s">
        <v>1445</v>
      </c>
      <c r="E781" t="str">
        <f t="shared" si="31"/>
        <v>35Essé</v>
      </c>
      <c r="F781">
        <v>35108</v>
      </c>
    </row>
    <row r="782" spans="3:6" x14ac:dyDescent="0.25">
      <c r="C782" s="388" t="str">
        <f t="shared" si="30"/>
        <v>35</v>
      </c>
      <c r="D782" t="s">
        <v>1197</v>
      </c>
      <c r="E782" t="str">
        <f t="shared" si="31"/>
        <v>35Étrelles</v>
      </c>
      <c r="F782">
        <v>35109</v>
      </c>
    </row>
    <row r="783" spans="3:6" x14ac:dyDescent="0.25">
      <c r="C783" s="388" t="str">
        <f t="shared" si="30"/>
        <v>35</v>
      </c>
      <c r="D783" t="s">
        <v>1031</v>
      </c>
      <c r="E783" t="str">
        <f t="shared" si="31"/>
        <v>35Feins</v>
      </c>
      <c r="F783">
        <v>35110</v>
      </c>
    </row>
    <row r="784" spans="3:6" x14ac:dyDescent="0.25">
      <c r="C784" s="388" t="str">
        <f t="shared" si="30"/>
        <v>35</v>
      </c>
      <c r="D784" t="s">
        <v>1608</v>
      </c>
      <c r="E784" t="str">
        <f t="shared" si="31"/>
        <v>35Fleurigné</v>
      </c>
      <c r="F784">
        <v>35112</v>
      </c>
    </row>
    <row r="785" spans="3:6" x14ac:dyDescent="0.25">
      <c r="C785" s="388" t="str">
        <f t="shared" si="30"/>
        <v>35</v>
      </c>
      <c r="D785" t="s">
        <v>1080</v>
      </c>
      <c r="E785" t="str">
        <f t="shared" si="31"/>
        <v>35Forges-la-Forêt</v>
      </c>
      <c r="F785">
        <v>35114</v>
      </c>
    </row>
    <row r="786" spans="3:6" x14ac:dyDescent="0.25">
      <c r="C786" s="388" t="str">
        <f t="shared" si="30"/>
        <v>35</v>
      </c>
      <c r="D786" t="s">
        <v>1560</v>
      </c>
      <c r="E786" t="str">
        <f t="shared" si="31"/>
        <v>35Fougères</v>
      </c>
      <c r="F786">
        <v>35115</v>
      </c>
    </row>
    <row r="787" spans="3:6" x14ac:dyDescent="0.25">
      <c r="C787" s="388" t="str">
        <f t="shared" si="30"/>
        <v>35</v>
      </c>
      <c r="D787" t="s">
        <v>902</v>
      </c>
      <c r="E787" t="str">
        <f t="shared" si="31"/>
        <v>35Gaël</v>
      </c>
      <c r="F787">
        <v>35117</v>
      </c>
    </row>
    <row r="788" spans="3:6" x14ac:dyDescent="0.25">
      <c r="C788" s="388" t="str">
        <f t="shared" si="30"/>
        <v>35</v>
      </c>
      <c r="D788" t="s">
        <v>1571</v>
      </c>
      <c r="E788" t="str">
        <f t="shared" si="31"/>
        <v>35Gahard</v>
      </c>
      <c r="F788">
        <v>35118</v>
      </c>
    </row>
    <row r="789" spans="3:6" x14ac:dyDescent="0.25">
      <c r="C789" s="388" t="str">
        <f t="shared" si="30"/>
        <v>35</v>
      </c>
      <c r="D789" t="s">
        <v>445</v>
      </c>
      <c r="E789" t="str">
        <f t="shared" si="31"/>
        <v>35Gennes-sur-Seiche</v>
      </c>
      <c r="F789">
        <v>35119</v>
      </c>
    </row>
    <row r="790" spans="3:6" x14ac:dyDescent="0.25">
      <c r="C790" s="388" t="str">
        <f t="shared" si="30"/>
        <v>35</v>
      </c>
      <c r="D790" t="s">
        <v>628</v>
      </c>
      <c r="E790" t="str">
        <f t="shared" si="31"/>
        <v>35Gévezé</v>
      </c>
      <c r="F790">
        <v>35120</v>
      </c>
    </row>
    <row r="791" spans="3:6" x14ac:dyDescent="0.25">
      <c r="C791" s="388" t="str">
        <f t="shared" si="30"/>
        <v>35</v>
      </c>
      <c r="D791" t="s">
        <v>1393</v>
      </c>
      <c r="E791" t="str">
        <f t="shared" si="31"/>
        <v>35Gosné</v>
      </c>
      <c r="F791">
        <v>35121</v>
      </c>
    </row>
    <row r="792" spans="3:6" x14ac:dyDescent="0.25">
      <c r="C792" s="388" t="str">
        <f t="shared" si="30"/>
        <v>35</v>
      </c>
      <c r="D792" t="s">
        <v>1476</v>
      </c>
      <c r="E792" t="str">
        <f t="shared" si="31"/>
        <v>35Goven</v>
      </c>
      <c r="F792">
        <v>35123</v>
      </c>
    </row>
    <row r="793" spans="3:6" x14ac:dyDescent="0.25">
      <c r="C793" s="388" t="str">
        <f t="shared" si="30"/>
        <v>35</v>
      </c>
      <c r="D793" t="s">
        <v>455</v>
      </c>
      <c r="E793" t="str">
        <f t="shared" si="31"/>
        <v>35Grand-Fougeray</v>
      </c>
      <c r="F793">
        <v>35124</v>
      </c>
    </row>
    <row r="794" spans="3:6" x14ac:dyDescent="0.25">
      <c r="C794" s="388" t="str">
        <f t="shared" si="30"/>
        <v>35</v>
      </c>
      <c r="D794" t="s">
        <v>794</v>
      </c>
      <c r="E794" t="str">
        <f t="shared" si="31"/>
        <v>35Guichen</v>
      </c>
      <c r="F794">
        <v>35126</v>
      </c>
    </row>
    <row r="795" spans="3:6" x14ac:dyDescent="0.25">
      <c r="C795" s="388" t="str">
        <f t="shared" si="30"/>
        <v>35</v>
      </c>
      <c r="D795" t="s">
        <v>1269</v>
      </c>
      <c r="E795" t="str">
        <f t="shared" si="31"/>
        <v>35Guignen</v>
      </c>
      <c r="F795">
        <v>35127</v>
      </c>
    </row>
    <row r="796" spans="3:6" x14ac:dyDescent="0.25">
      <c r="C796" s="388" t="str">
        <f t="shared" si="30"/>
        <v>35</v>
      </c>
      <c r="D796" t="s">
        <v>1431</v>
      </c>
      <c r="E796" t="str">
        <f t="shared" si="31"/>
        <v>35Guipel</v>
      </c>
      <c r="F796">
        <v>35128</v>
      </c>
    </row>
    <row r="797" spans="3:6" x14ac:dyDescent="0.25">
      <c r="C797" s="388" t="str">
        <f t="shared" si="30"/>
        <v>35</v>
      </c>
      <c r="D797" t="s">
        <v>790</v>
      </c>
      <c r="E797" t="str">
        <f t="shared" si="31"/>
        <v>35Guipry-Messac</v>
      </c>
      <c r="F797">
        <v>35176</v>
      </c>
    </row>
    <row r="798" spans="3:6" x14ac:dyDescent="0.25">
      <c r="C798" s="388" t="str">
        <f t="shared" si="30"/>
        <v>35</v>
      </c>
      <c r="D798" t="s">
        <v>1395</v>
      </c>
      <c r="E798" t="str">
        <f t="shared" si="31"/>
        <v>35Hédé-Bazouges</v>
      </c>
      <c r="F798">
        <v>35130</v>
      </c>
    </row>
    <row r="799" spans="3:6" x14ac:dyDescent="0.25">
      <c r="C799" s="388" t="str">
        <f t="shared" si="30"/>
        <v>35</v>
      </c>
      <c r="D799" t="s">
        <v>1234</v>
      </c>
      <c r="E799" t="str">
        <f t="shared" si="31"/>
        <v>35Hirel</v>
      </c>
      <c r="F799">
        <v>35132</v>
      </c>
    </row>
    <row r="800" spans="3:6" x14ac:dyDescent="0.25">
      <c r="C800" s="388" t="str">
        <f t="shared" si="30"/>
        <v>35</v>
      </c>
      <c r="D800" t="s">
        <v>915</v>
      </c>
      <c r="E800" t="str">
        <f t="shared" si="31"/>
        <v>35Iffendic</v>
      </c>
      <c r="F800">
        <v>35133</v>
      </c>
    </row>
    <row r="801" spans="3:6" x14ac:dyDescent="0.25">
      <c r="C801" s="388" t="str">
        <f t="shared" si="30"/>
        <v>35</v>
      </c>
      <c r="D801" t="s">
        <v>1329</v>
      </c>
      <c r="E801" t="str">
        <f t="shared" si="31"/>
        <v>35Irodouër</v>
      </c>
      <c r="F801">
        <v>35135</v>
      </c>
    </row>
    <row r="802" spans="3:6" x14ac:dyDescent="0.25">
      <c r="C802" s="388" t="str">
        <f t="shared" si="30"/>
        <v>35</v>
      </c>
      <c r="D802" t="s">
        <v>1469</v>
      </c>
      <c r="E802" t="str">
        <f t="shared" si="31"/>
        <v>35Janzé</v>
      </c>
      <c r="F802">
        <v>35136</v>
      </c>
    </row>
    <row r="803" spans="3:6" x14ac:dyDescent="0.25">
      <c r="C803" s="388" t="str">
        <f t="shared" si="30"/>
        <v>35</v>
      </c>
      <c r="D803" t="s">
        <v>1586</v>
      </c>
      <c r="E803" t="str">
        <f t="shared" si="31"/>
        <v>35Javené</v>
      </c>
      <c r="F803">
        <v>35137</v>
      </c>
    </row>
    <row r="804" spans="3:6" x14ac:dyDescent="0.25">
      <c r="C804" s="388" t="str">
        <f t="shared" si="30"/>
        <v>35</v>
      </c>
      <c r="D804" t="s">
        <v>1437</v>
      </c>
      <c r="E804" t="str">
        <f t="shared" si="31"/>
        <v>35La Baussaine</v>
      </c>
      <c r="F804">
        <v>35017</v>
      </c>
    </row>
    <row r="805" spans="3:6" x14ac:dyDescent="0.25">
      <c r="C805" s="388" t="str">
        <f t="shared" si="30"/>
        <v>35</v>
      </c>
      <c r="D805" t="s">
        <v>671</v>
      </c>
      <c r="E805" t="str">
        <f t="shared" si="31"/>
        <v>35La Bazouge-du-Désert</v>
      </c>
      <c r="F805">
        <v>35018</v>
      </c>
    </row>
    <row r="806" spans="3:6" x14ac:dyDescent="0.25">
      <c r="C806" s="388" t="str">
        <f t="shared" si="30"/>
        <v>35</v>
      </c>
      <c r="D806" t="s">
        <v>1107</v>
      </c>
      <c r="E806" t="str">
        <f t="shared" si="31"/>
        <v>35La Bosse-de-Bretagne</v>
      </c>
      <c r="F806">
        <v>35030</v>
      </c>
    </row>
    <row r="807" spans="3:6" x14ac:dyDescent="0.25">
      <c r="C807" s="388" t="str">
        <f t="shared" si="30"/>
        <v>35</v>
      </c>
      <c r="D807" t="s">
        <v>1567</v>
      </c>
      <c r="E807" t="str">
        <f t="shared" si="31"/>
        <v>35La Bouëxière</v>
      </c>
      <c r="F807">
        <v>35031</v>
      </c>
    </row>
    <row r="808" spans="3:6" x14ac:dyDescent="0.25">
      <c r="C808" s="388" t="str">
        <f t="shared" si="30"/>
        <v>35</v>
      </c>
      <c r="D808" t="s">
        <v>1147</v>
      </c>
      <c r="E808" t="str">
        <f t="shared" si="31"/>
        <v>35La Boussac</v>
      </c>
      <c r="F808">
        <v>35034</v>
      </c>
    </row>
    <row r="809" spans="3:6" x14ac:dyDescent="0.25">
      <c r="C809" s="388" t="str">
        <f t="shared" si="30"/>
        <v>35</v>
      </c>
      <c r="D809" t="s">
        <v>909</v>
      </c>
      <c r="E809" t="str">
        <f t="shared" si="31"/>
        <v>35La Chapelle du Lou du Lac</v>
      </c>
      <c r="F809">
        <v>35060</v>
      </c>
    </row>
    <row r="810" spans="3:6" x14ac:dyDescent="0.25">
      <c r="C810" s="388" t="str">
        <f t="shared" si="30"/>
        <v>35</v>
      </c>
      <c r="D810" t="s">
        <v>1438</v>
      </c>
      <c r="E810" t="str">
        <f t="shared" si="31"/>
        <v>35La Chapelle-aux-Filtzméens</v>
      </c>
      <c r="F810">
        <v>35056</v>
      </c>
    </row>
    <row r="811" spans="3:6" x14ac:dyDescent="0.25">
      <c r="C811" s="388" t="str">
        <f t="shared" si="30"/>
        <v>35</v>
      </c>
      <c r="D811" t="s">
        <v>1285</v>
      </c>
      <c r="E811" t="str">
        <f t="shared" si="31"/>
        <v>35La Chapelle-Bouëxic</v>
      </c>
      <c r="F811">
        <v>35057</v>
      </c>
    </row>
    <row r="812" spans="3:6" x14ac:dyDescent="0.25">
      <c r="C812" s="388" t="str">
        <f t="shared" si="30"/>
        <v>35</v>
      </c>
      <c r="D812" t="s">
        <v>1284</v>
      </c>
      <c r="E812" t="str">
        <f t="shared" si="31"/>
        <v>35La Chapelle-Chaussée</v>
      </c>
      <c r="F812">
        <v>35058</v>
      </c>
    </row>
    <row r="813" spans="3:6" x14ac:dyDescent="0.25">
      <c r="C813" s="388" t="str">
        <f t="shared" si="30"/>
        <v>35</v>
      </c>
      <c r="D813" t="s">
        <v>1192</v>
      </c>
      <c r="E813" t="str">
        <f t="shared" si="31"/>
        <v>35La Chapelle-de-Brain</v>
      </c>
      <c r="F813">
        <v>35064</v>
      </c>
    </row>
    <row r="814" spans="3:6" x14ac:dyDescent="0.25">
      <c r="C814" s="388" t="str">
        <f t="shared" si="30"/>
        <v>35</v>
      </c>
      <c r="D814" t="s">
        <v>1444</v>
      </c>
      <c r="E814" t="str">
        <f t="shared" si="31"/>
        <v>35La Chapelle-des-Fougeretz</v>
      </c>
      <c r="F814">
        <v>35059</v>
      </c>
    </row>
    <row r="815" spans="3:6" x14ac:dyDescent="0.25">
      <c r="C815" s="388" t="str">
        <f t="shared" si="30"/>
        <v>35</v>
      </c>
      <c r="D815" t="s">
        <v>1184</v>
      </c>
      <c r="E815" t="str">
        <f t="shared" si="31"/>
        <v>35La Chapelle-Erbrée</v>
      </c>
      <c r="F815">
        <v>35061</v>
      </c>
    </row>
    <row r="816" spans="3:6" x14ac:dyDescent="0.25">
      <c r="C816" s="388" t="str">
        <f t="shared" si="30"/>
        <v>35</v>
      </c>
      <c r="D816" t="s">
        <v>651</v>
      </c>
      <c r="E816" t="str">
        <f t="shared" si="31"/>
        <v>35La Chapelle-Janson</v>
      </c>
      <c r="F816">
        <v>35062</v>
      </c>
    </row>
    <row r="817" spans="3:6" x14ac:dyDescent="0.25">
      <c r="C817" s="388" t="str">
        <f t="shared" si="30"/>
        <v>35</v>
      </c>
      <c r="D817" t="s">
        <v>1580</v>
      </c>
      <c r="E817" t="str">
        <f t="shared" si="31"/>
        <v>35La Chapelle-Saint-Aubert</v>
      </c>
      <c r="F817">
        <v>35063</v>
      </c>
    </row>
    <row r="818" spans="3:6" x14ac:dyDescent="0.25">
      <c r="C818" s="388" t="str">
        <f t="shared" si="30"/>
        <v>35</v>
      </c>
      <c r="D818" t="s">
        <v>1441</v>
      </c>
      <c r="E818" t="str">
        <f t="shared" si="31"/>
        <v>35La Chapelle-Thouarault</v>
      </c>
      <c r="F818">
        <v>35065</v>
      </c>
    </row>
    <row r="819" spans="3:6" x14ac:dyDescent="0.25">
      <c r="C819" s="388" t="str">
        <f t="shared" si="30"/>
        <v>35</v>
      </c>
      <c r="D819" t="s">
        <v>1287</v>
      </c>
      <c r="E819" t="str">
        <f t="shared" si="31"/>
        <v>35La Couyère</v>
      </c>
      <c r="F819">
        <v>35089</v>
      </c>
    </row>
    <row r="820" spans="3:6" x14ac:dyDescent="0.25">
      <c r="C820" s="388" t="str">
        <f t="shared" si="30"/>
        <v>35</v>
      </c>
      <c r="D820" t="s">
        <v>1607</v>
      </c>
      <c r="E820" t="str">
        <f t="shared" si="31"/>
        <v>35La Dominelais</v>
      </c>
      <c r="F820">
        <v>35098</v>
      </c>
    </row>
    <row r="821" spans="3:6" x14ac:dyDescent="0.25">
      <c r="C821" s="388" t="str">
        <f t="shared" si="30"/>
        <v>35</v>
      </c>
      <c r="D821" t="s">
        <v>1114</v>
      </c>
      <c r="E821" t="str">
        <f t="shared" si="31"/>
        <v>35La Fresnais</v>
      </c>
      <c r="F821">
        <v>35116</v>
      </c>
    </row>
    <row r="822" spans="3:6" x14ac:dyDescent="0.25">
      <c r="C822" s="388" t="str">
        <f t="shared" si="30"/>
        <v>35</v>
      </c>
      <c r="D822" t="s">
        <v>1551</v>
      </c>
      <c r="E822" t="str">
        <f t="shared" si="31"/>
        <v>35La Gouesnière</v>
      </c>
      <c r="F822">
        <v>35122</v>
      </c>
    </row>
    <row r="823" spans="3:6" x14ac:dyDescent="0.25">
      <c r="C823" s="388" t="str">
        <f t="shared" si="30"/>
        <v>35</v>
      </c>
      <c r="D823" t="s">
        <v>1163</v>
      </c>
      <c r="E823" t="str">
        <f t="shared" si="31"/>
        <v>35La Guerche-de-Bretagne</v>
      </c>
      <c r="F823">
        <v>35125</v>
      </c>
    </row>
    <row r="824" spans="3:6" x14ac:dyDescent="0.25">
      <c r="C824" s="388" t="str">
        <f t="shared" si="30"/>
        <v>35</v>
      </c>
      <c r="D824" t="s">
        <v>630</v>
      </c>
      <c r="E824" t="str">
        <f t="shared" si="31"/>
        <v>35La Mézière</v>
      </c>
      <c r="F824">
        <v>35177</v>
      </c>
    </row>
    <row r="825" spans="3:6" x14ac:dyDescent="0.25">
      <c r="C825" s="388" t="str">
        <f t="shared" si="30"/>
        <v>35</v>
      </c>
      <c r="D825" t="s">
        <v>1094</v>
      </c>
      <c r="E825" t="str">
        <f t="shared" si="31"/>
        <v>35La Noë-Blanche</v>
      </c>
      <c r="F825">
        <v>35202</v>
      </c>
    </row>
    <row r="826" spans="3:6" x14ac:dyDescent="0.25">
      <c r="C826" s="388" t="str">
        <f t="shared" si="30"/>
        <v>35</v>
      </c>
      <c r="D826" t="s">
        <v>1577</v>
      </c>
      <c r="E826" t="str">
        <f t="shared" si="31"/>
        <v>35La Nouaye</v>
      </c>
      <c r="F826">
        <v>35203</v>
      </c>
    </row>
    <row r="827" spans="3:6" x14ac:dyDescent="0.25">
      <c r="C827" s="388" t="str">
        <f t="shared" si="30"/>
        <v>35</v>
      </c>
      <c r="D827" t="s">
        <v>674</v>
      </c>
      <c r="E827" t="str">
        <f t="shared" si="31"/>
        <v>35La Richardais</v>
      </c>
      <c r="F827">
        <v>35241</v>
      </c>
    </row>
    <row r="828" spans="3:6" x14ac:dyDescent="0.25">
      <c r="C828" s="388" t="str">
        <f t="shared" si="30"/>
        <v>35</v>
      </c>
      <c r="D828" t="s">
        <v>1589</v>
      </c>
      <c r="E828" t="str">
        <f t="shared" si="31"/>
        <v>35La Selle-en-Luitré</v>
      </c>
      <c r="F828">
        <v>35324</v>
      </c>
    </row>
    <row r="829" spans="3:6" x14ac:dyDescent="0.25">
      <c r="C829" s="388" t="str">
        <f t="shared" si="30"/>
        <v>35</v>
      </c>
      <c r="D829" t="s">
        <v>1183</v>
      </c>
      <c r="E829" t="str">
        <f t="shared" si="31"/>
        <v>35La Selle-Guerchaise</v>
      </c>
      <c r="F829">
        <v>35325</v>
      </c>
    </row>
    <row r="830" spans="3:6" x14ac:dyDescent="0.25">
      <c r="C830" s="388" t="str">
        <f t="shared" si="30"/>
        <v>35</v>
      </c>
      <c r="D830" t="s">
        <v>1250</v>
      </c>
      <c r="E830" t="str">
        <f t="shared" si="31"/>
        <v>35La Ville-ès-Nonais</v>
      </c>
      <c r="F830">
        <v>35358</v>
      </c>
    </row>
    <row r="831" spans="3:6" x14ac:dyDescent="0.25">
      <c r="C831" s="388" t="str">
        <f t="shared" si="30"/>
        <v>35</v>
      </c>
      <c r="D831" t="s">
        <v>1148</v>
      </c>
      <c r="E831" t="str">
        <f t="shared" si="31"/>
        <v>35Laignelet</v>
      </c>
      <c r="F831">
        <v>35138</v>
      </c>
    </row>
    <row r="832" spans="3:6" x14ac:dyDescent="0.25">
      <c r="C832" s="388" t="str">
        <f t="shared" si="30"/>
        <v>35</v>
      </c>
      <c r="D832" t="s">
        <v>1439</v>
      </c>
      <c r="E832" t="str">
        <f t="shared" si="31"/>
        <v>35Laillé</v>
      </c>
      <c r="F832">
        <v>35139</v>
      </c>
    </row>
    <row r="833" spans="3:6" x14ac:dyDescent="0.25">
      <c r="C833" s="388" t="str">
        <f t="shared" ref="C833:C896" si="32">LEFT(F833,2)</f>
        <v>35</v>
      </c>
      <c r="D833" t="s">
        <v>1443</v>
      </c>
      <c r="E833" t="str">
        <f t="shared" ref="E833:E896" si="33">CONCATENATE(C833,D833)</f>
        <v>35Lalleu</v>
      </c>
      <c r="F833">
        <v>35140</v>
      </c>
    </row>
    <row r="834" spans="3:6" x14ac:dyDescent="0.25">
      <c r="C834" s="388" t="str">
        <f t="shared" si="32"/>
        <v>35</v>
      </c>
      <c r="D834" t="s">
        <v>1591</v>
      </c>
      <c r="E834" t="str">
        <f t="shared" si="33"/>
        <v>35Landavran</v>
      </c>
      <c r="F834">
        <v>35141</v>
      </c>
    </row>
    <row r="835" spans="3:6" x14ac:dyDescent="0.25">
      <c r="C835" s="388" t="str">
        <f t="shared" si="32"/>
        <v>35</v>
      </c>
      <c r="D835" t="s">
        <v>1602</v>
      </c>
      <c r="E835" t="str">
        <f t="shared" si="33"/>
        <v>35Landéan</v>
      </c>
      <c r="F835">
        <v>35142</v>
      </c>
    </row>
    <row r="836" spans="3:6" x14ac:dyDescent="0.25">
      <c r="C836" s="388" t="str">
        <f t="shared" si="32"/>
        <v>35</v>
      </c>
      <c r="D836" t="s">
        <v>913</v>
      </c>
      <c r="E836" t="str">
        <f t="shared" si="33"/>
        <v>35Landujan</v>
      </c>
      <c r="F836">
        <v>35143</v>
      </c>
    </row>
    <row r="837" spans="3:6" x14ac:dyDescent="0.25">
      <c r="C837" s="388" t="str">
        <f t="shared" si="32"/>
        <v>35</v>
      </c>
      <c r="D837" t="s">
        <v>1311</v>
      </c>
      <c r="E837" t="str">
        <f t="shared" si="33"/>
        <v>35Langan</v>
      </c>
      <c r="F837">
        <v>35144</v>
      </c>
    </row>
    <row r="838" spans="3:6" x14ac:dyDescent="0.25">
      <c r="C838" s="388" t="str">
        <f t="shared" si="32"/>
        <v>35</v>
      </c>
      <c r="D838" t="s">
        <v>1201</v>
      </c>
      <c r="E838" t="str">
        <f t="shared" si="33"/>
        <v>35Langon</v>
      </c>
      <c r="F838">
        <v>35145</v>
      </c>
    </row>
    <row r="839" spans="3:6" x14ac:dyDescent="0.25">
      <c r="C839" s="388" t="str">
        <f t="shared" si="32"/>
        <v>35</v>
      </c>
      <c r="D839" t="s">
        <v>1435</v>
      </c>
      <c r="E839" t="str">
        <f t="shared" si="33"/>
        <v>35Langouet</v>
      </c>
      <c r="F839">
        <v>35146</v>
      </c>
    </row>
    <row r="840" spans="3:6" x14ac:dyDescent="0.25">
      <c r="C840" s="388" t="str">
        <f t="shared" si="32"/>
        <v>35</v>
      </c>
      <c r="D840" t="s">
        <v>1623</v>
      </c>
      <c r="E840" t="str">
        <f t="shared" si="33"/>
        <v>35Lanrigan</v>
      </c>
      <c r="F840">
        <v>35148</v>
      </c>
    </row>
    <row r="841" spans="3:6" x14ac:dyDescent="0.25">
      <c r="C841" s="388" t="str">
        <f t="shared" si="32"/>
        <v>35</v>
      </c>
      <c r="D841" t="s">
        <v>1477</v>
      </c>
      <c r="E841" t="str">
        <f t="shared" si="33"/>
        <v>35Lassy</v>
      </c>
      <c r="F841">
        <v>35149</v>
      </c>
    </row>
    <row r="842" spans="3:6" x14ac:dyDescent="0.25">
      <c r="C842" s="388" t="str">
        <f t="shared" si="32"/>
        <v>35</v>
      </c>
      <c r="D842" t="s">
        <v>1146</v>
      </c>
      <c r="E842" t="str">
        <f t="shared" si="33"/>
        <v>35Le Châtellier</v>
      </c>
      <c r="F842">
        <v>35071</v>
      </c>
    </row>
    <row r="843" spans="3:6" x14ac:dyDescent="0.25">
      <c r="C843" s="388" t="str">
        <f t="shared" si="32"/>
        <v>35</v>
      </c>
      <c r="D843" t="s">
        <v>901</v>
      </c>
      <c r="E843" t="str">
        <f t="shared" si="33"/>
        <v>35Le Crouais</v>
      </c>
      <c r="F843">
        <v>35091</v>
      </c>
    </row>
    <row r="844" spans="3:6" x14ac:dyDescent="0.25">
      <c r="C844" s="388" t="str">
        <f t="shared" si="32"/>
        <v>35</v>
      </c>
      <c r="D844" t="s">
        <v>648</v>
      </c>
      <c r="E844" t="str">
        <f t="shared" si="33"/>
        <v>35Le Ferré</v>
      </c>
      <c r="F844">
        <v>35111</v>
      </c>
    </row>
    <row r="845" spans="3:6" x14ac:dyDescent="0.25">
      <c r="C845" s="388" t="str">
        <f t="shared" si="32"/>
        <v>35</v>
      </c>
      <c r="D845" t="s">
        <v>1601</v>
      </c>
      <c r="E845" t="str">
        <f t="shared" si="33"/>
        <v>35Le Loroux</v>
      </c>
      <c r="F845">
        <v>35157</v>
      </c>
    </row>
    <row r="846" spans="3:6" x14ac:dyDescent="0.25">
      <c r="C846" s="388" t="str">
        <f t="shared" si="32"/>
        <v>35</v>
      </c>
      <c r="D846" t="s">
        <v>654</v>
      </c>
      <c r="E846" t="str">
        <f t="shared" si="33"/>
        <v>35Le Minihic-sur-Rance</v>
      </c>
      <c r="F846">
        <v>35181</v>
      </c>
    </row>
    <row r="847" spans="3:6" x14ac:dyDescent="0.25">
      <c r="C847" s="388" t="str">
        <f t="shared" si="32"/>
        <v>35</v>
      </c>
      <c r="D847" t="s">
        <v>1446</v>
      </c>
      <c r="E847" t="str">
        <f t="shared" si="33"/>
        <v>35Le Pertre</v>
      </c>
      <c r="F847">
        <v>35217</v>
      </c>
    </row>
    <row r="848" spans="3:6" x14ac:dyDescent="0.25">
      <c r="C848" s="388" t="str">
        <f t="shared" si="32"/>
        <v>35</v>
      </c>
      <c r="D848" t="s">
        <v>1108</v>
      </c>
      <c r="E848" t="str">
        <f t="shared" si="33"/>
        <v>35Le Petit-Fougeray</v>
      </c>
      <c r="F848">
        <v>35218</v>
      </c>
    </row>
    <row r="849" spans="3:6" x14ac:dyDescent="0.25">
      <c r="C849" s="388" t="str">
        <f t="shared" si="32"/>
        <v>35</v>
      </c>
      <c r="D849" t="s">
        <v>629</v>
      </c>
      <c r="E849" t="str">
        <f t="shared" si="33"/>
        <v>35Le Rheu</v>
      </c>
      <c r="F849">
        <v>35240</v>
      </c>
    </row>
    <row r="850" spans="3:6" x14ac:dyDescent="0.25">
      <c r="C850" s="388" t="str">
        <f t="shared" si="32"/>
        <v>35</v>
      </c>
      <c r="D850" t="s">
        <v>1092</v>
      </c>
      <c r="E850" t="str">
        <f t="shared" si="33"/>
        <v>35Le Sel-de-Bretagne</v>
      </c>
      <c r="F850">
        <v>35322</v>
      </c>
    </row>
    <row r="851" spans="3:6" x14ac:dyDescent="0.25">
      <c r="C851" s="388" t="str">
        <f t="shared" si="32"/>
        <v>35</v>
      </c>
      <c r="D851" t="s">
        <v>1164</v>
      </c>
      <c r="E851" t="str">
        <f t="shared" si="33"/>
        <v>35Le Theil-de-Bretagne</v>
      </c>
      <c r="F851">
        <v>35333</v>
      </c>
    </row>
    <row r="852" spans="3:6" x14ac:dyDescent="0.25">
      <c r="C852" s="388" t="str">
        <f t="shared" si="32"/>
        <v>35</v>
      </c>
      <c r="D852" t="s">
        <v>672</v>
      </c>
      <c r="E852" t="str">
        <f t="shared" si="33"/>
        <v>35Le Tiercent</v>
      </c>
      <c r="F852">
        <v>35336</v>
      </c>
    </row>
    <row r="853" spans="3:6" x14ac:dyDescent="0.25">
      <c r="C853" s="388" t="str">
        <f t="shared" si="32"/>
        <v>35</v>
      </c>
      <c r="D853" t="s">
        <v>1335</v>
      </c>
      <c r="E853" t="str">
        <f t="shared" si="33"/>
        <v>35Le Tronchet</v>
      </c>
      <c r="F853">
        <v>35362</v>
      </c>
    </row>
    <row r="854" spans="3:6" x14ac:dyDescent="0.25">
      <c r="C854" s="388" t="str">
        <f t="shared" si="32"/>
        <v>35</v>
      </c>
      <c r="D854" t="s">
        <v>1547</v>
      </c>
      <c r="E854" t="str">
        <f t="shared" si="33"/>
        <v>35Le Verger</v>
      </c>
      <c r="F854">
        <v>35351</v>
      </c>
    </row>
    <row r="855" spans="3:6" x14ac:dyDescent="0.25">
      <c r="C855" s="388" t="str">
        <f t="shared" si="32"/>
        <v>35</v>
      </c>
      <c r="D855" t="s">
        <v>1247</v>
      </c>
      <c r="E855" t="str">
        <f t="shared" si="33"/>
        <v>35Le Vivier-sur-Mer</v>
      </c>
      <c r="F855">
        <v>35361</v>
      </c>
    </row>
    <row r="856" spans="3:6" x14ac:dyDescent="0.25">
      <c r="C856" s="388" t="str">
        <f t="shared" si="32"/>
        <v>35</v>
      </c>
      <c r="D856" t="s">
        <v>1590</v>
      </c>
      <c r="E856" t="str">
        <f t="shared" si="33"/>
        <v>35Lécousse</v>
      </c>
      <c r="F856">
        <v>35150</v>
      </c>
    </row>
    <row r="857" spans="3:6" x14ac:dyDescent="0.25">
      <c r="C857" s="388" t="str">
        <f t="shared" si="32"/>
        <v>35</v>
      </c>
      <c r="D857" t="s">
        <v>890</v>
      </c>
      <c r="E857" t="str">
        <f t="shared" si="33"/>
        <v>35Les Brulais</v>
      </c>
      <c r="F857">
        <v>35046</v>
      </c>
    </row>
    <row r="858" spans="3:6" x14ac:dyDescent="0.25">
      <c r="C858" s="388" t="str">
        <f t="shared" si="32"/>
        <v>35</v>
      </c>
      <c r="D858" t="s">
        <v>1308</v>
      </c>
      <c r="E858" t="str">
        <f t="shared" si="33"/>
        <v>35Les Iffs</v>
      </c>
      <c r="F858">
        <v>35134</v>
      </c>
    </row>
    <row r="859" spans="3:6" x14ac:dyDescent="0.25">
      <c r="C859" s="388" t="str">
        <f t="shared" si="32"/>
        <v>35</v>
      </c>
      <c r="D859" t="s">
        <v>969</v>
      </c>
      <c r="E859" t="str">
        <f t="shared" si="33"/>
        <v>35Les Portes du Coglais</v>
      </c>
      <c r="F859">
        <v>35191</v>
      </c>
    </row>
    <row r="860" spans="3:6" x14ac:dyDescent="0.25">
      <c r="C860" s="388" t="str">
        <f t="shared" si="32"/>
        <v>35</v>
      </c>
      <c r="D860" t="s">
        <v>627</v>
      </c>
      <c r="E860" t="str">
        <f t="shared" si="33"/>
        <v>35L'Hermitage</v>
      </c>
      <c r="F860">
        <v>35131</v>
      </c>
    </row>
    <row r="861" spans="3:6" x14ac:dyDescent="0.25">
      <c r="C861" s="388" t="str">
        <f t="shared" si="32"/>
        <v>35</v>
      </c>
      <c r="D861" t="s">
        <v>1104</v>
      </c>
      <c r="E861" t="str">
        <f t="shared" si="33"/>
        <v>35Lieuron</v>
      </c>
      <c r="F861">
        <v>35151</v>
      </c>
    </row>
    <row r="862" spans="3:6" x14ac:dyDescent="0.25">
      <c r="C862" s="388" t="str">
        <f t="shared" si="32"/>
        <v>35</v>
      </c>
      <c r="D862" t="s">
        <v>1562</v>
      </c>
      <c r="E862" t="str">
        <f t="shared" si="33"/>
        <v>35Liffré</v>
      </c>
      <c r="F862">
        <v>35152</v>
      </c>
    </row>
    <row r="863" spans="3:6" x14ac:dyDescent="0.25">
      <c r="C863" s="388" t="str">
        <f t="shared" si="32"/>
        <v>35</v>
      </c>
      <c r="D863" t="s">
        <v>1587</v>
      </c>
      <c r="E863" t="str">
        <f t="shared" si="33"/>
        <v>35Lillemer</v>
      </c>
      <c r="F863">
        <v>35153</v>
      </c>
    </row>
    <row r="864" spans="3:6" x14ac:dyDescent="0.25">
      <c r="C864" s="388" t="str">
        <f t="shared" si="32"/>
        <v>35</v>
      </c>
      <c r="D864" t="s">
        <v>453</v>
      </c>
      <c r="E864" t="str">
        <f t="shared" si="33"/>
        <v>35Livré-sur-Changeon</v>
      </c>
      <c r="F864">
        <v>35154</v>
      </c>
    </row>
    <row r="865" spans="3:6" x14ac:dyDescent="0.25">
      <c r="C865" s="388" t="str">
        <f t="shared" si="32"/>
        <v>35</v>
      </c>
      <c r="D865" t="s">
        <v>1106</v>
      </c>
      <c r="E865" t="str">
        <f t="shared" si="33"/>
        <v>35Lohéac</v>
      </c>
      <c r="F865">
        <v>35155</v>
      </c>
    </row>
    <row r="866" spans="3:6" x14ac:dyDescent="0.25">
      <c r="C866" s="388" t="str">
        <f t="shared" si="32"/>
        <v>35</v>
      </c>
      <c r="D866" t="s">
        <v>1406</v>
      </c>
      <c r="E866" t="str">
        <f t="shared" si="33"/>
        <v>35Longaulnay</v>
      </c>
      <c r="F866">
        <v>35156</v>
      </c>
    </row>
    <row r="867" spans="3:6" x14ac:dyDescent="0.25">
      <c r="C867" s="388" t="str">
        <f t="shared" si="32"/>
        <v>35</v>
      </c>
      <c r="D867" t="s">
        <v>1594</v>
      </c>
      <c r="E867" t="str">
        <f t="shared" si="33"/>
        <v>35Lourmais</v>
      </c>
      <c r="F867">
        <v>35159</v>
      </c>
    </row>
    <row r="868" spans="3:6" x14ac:dyDescent="0.25">
      <c r="C868" s="388" t="str">
        <f t="shared" si="32"/>
        <v>35</v>
      </c>
      <c r="D868" t="s">
        <v>891</v>
      </c>
      <c r="E868" t="str">
        <f t="shared" si="33"/>
        <v>35Loutehel</v>
      </c>
      <c r="F868">
        <v>35160</v>
      </c>
    </row>
    <row r="869" spans="3:6" x14ac:dyDescent="0.25">
      <c r="C869" s="388" t="str">
        <f t="shared" si="32"/>
        <v>35</v>
      </c>
      <c r="D869" t="s">
        <v>686</v>
      </c>
      <c r="E869" t="str">
        <f t="shared" si="33"/>
        <v>35Louvigné-de-Bais</v>
      </c>
      <c r="F869">
        <v>35161</v>
      </c>
    </row>
    <row r="870" spans="3:6" x14ac:dyDescent="0.25">
      <c r="C870" s="388" t="str">
        <f t="shared" si="32"/>
        <v>35</v>
      </c>
      <c r="D870" t="s">
        <v>670</v>
      </c>
      <c r="E870" t="str">
        <f t="shared" si="33"/>
        <v>35Louvigné-du-Désert</v>
      </c>
      <c r="F870">
        <v>35162</v>
      </c>
    </row>
    <row r="871" spans="3:6" x14ac:dyDescent="0.25">
      <c r="C871" s="388" t="str">
        <f t="shared" si="32"/>
        <v>35</v>
      </c>
      <c r="D871" t="s">
        <v>935</v>
      </c>
      <c r="E871" t="str">
        <f t="shared" si="33"/>
        <v>35Luitré-Dompierre</v>
      </c>
      <c r="F871">
        <v>35163</v>
      </c>
    </row>
    <row r="872" spans="3:6" x14ac:dyDescent="0.25">
      <c r="C872" s="388" t="str">
        <f t="shared" si="32"/>
        <v>35</v>
      </c>
      <c r="D872" t="s">
        <v>1573</v>
      </c>
      <c r="E872" t="str">
        <f t="shared" si="33"/>
        <v>35Maen-Roch</v>
      </c>
      <c r="F872">
        <v>35257</v>
      </c>
    </row>
    <row r="873" spans="3:6" x14ac:dyDescent="0.25">
      <c r="C873" s="388" t="str">
        <f t="shared" si="32"/>
        <v>35</v>
      </c>
      <c r="D873" t="s">
        <v>1305</v>
      </c>
      <c r="E873" t="str">
        <f t="shared" si="33"/>
        <v>35Marcillé-Raoul</v>
      </c>
      <c r="F873">
        <v>35164</v>
      </c>
    </row>
    <row r="874" spans="3:6" x14ac:dyDescent="0.25">
      <c r="C874" s="388" t="str">
        <f t="shared" si="32"/>
        <v>35</v>
      </c>
      <c r="D874" t="s">
        <v>1158</v>
      </c>
      <c r="E874" t="str">
        <f t="shared" si="33"/>
        <v>35Marcillé-Robert</v>
      </c>
      <c r="F874">
        <v>35165</v>
      </c>
    </row>
    <row r="875" spans="3:6" x14ac:dyDescent="0.25">
      <c r="C875" s="388" t="str">
        <f t="shared" si="32"/>
        <v>35</v>
      </c>
      <c r="D875" t="s">
        <v>1565</v>
      </c>
      <c r="E875" t="str">
        <f t="shared" si="33"/>
        <v>35Marpiré</v>
      </c>
      <c r="F875">
        <v>35166</v>
      </c>
    </row>
    <row r="876" spans="3:6" x14ac:dyDescent="0.25">
      <c r="C876" s="388" t="str">
        <f t="shared" si="32"/>
        <v>35</v>
      </c>
      <c r="D876" t="s">
        <v>521</v>
      </c>
      <c r="E876" t="str">
        <f t="shared" si="33"/>
        <v>35Martigné-Ferchaud</v>
      </c>
      <c r="F876">
        <v>35167</v>
      </c>
    </row>
    <row r="877" spans="3:6" x14ac:dyDescent="0.25">
      <c r="C877" s="388" t="str">
        <f t="shared" si="32"/>
        <v>35</v>
      </c>
      <c r="D877" t="s">
        <v>1541</v>
      </c>
      <c r="E877" t="str">
        <f t="shared" si="33"/>
        <v>35Maxent</v>
      </c>
      <c r="F877">
        <v>35169</v>
      </c>
    </row>
    <row r="878" spans="3:6" x14ac:dyDescent="0.25">
      <c r="C878" s="388" t="str">
        <f t="shared" si="32"/>
        <v>35</v>
      </c>
      <c r="D878" t="s">
        <v>456</v>
      </c>
      <c r="E878" t="str">
        <f t="shared" si="33"/>
        <v>35Mecé</v>
      </c>
      <c r="F878">
        <v>35170</v>
      </c>
    </row>
    <row r="879" spans="3:6" x14ac:dyDescent="0.25">
      <c r="C879" s="388" t="str">
        <f t="shared" si="32"/>
        <v>35</v>
      </c>
      <c r="D879" t="s">
        <v>919</v>
      </c>
      <c r="E879" t="str">
        <f t="shared" si="33"/>
        <v>35Médréac</v>
      </c>
      <c r="F879">
        <v>35171</v>
      </c>
    </row>
    <row r="880" spans="3:6" x14ac:dyDescent="0.25">
      <c r="C880" s="388" t="str">
        <f t="shared" si="32"/>
        <v>35</v>
      </c>
      <c r="D880" t="s">
        <v>435</v>
      </c>
      <c r="E880" t="str">
        <f t="shared" si="33"/>
        <v>35Meillac</v>
      </c>
      <c r="F880">
        <v>35172</v>
      </c>
    </row>
    <row r="881" spans="3:6" x14ac:dyDescent="0.25">
      <c r="C881" s="388" t="str">
        <f t="shared" si="32"/>
        <v>35</v>
      </c>
      <c r="D881" t="s">
        <v>1617</v>
      </c>
      <c r="E881" t="str">
        <f t="shared" si="33"/>
        <v>35Melesse</v>
      </c>
      <c r="F881">
        <v>35173</v>
      </c>
    </row>
    <row r="882" spans="3:6" x14ac:dyDescent="0.25">
      <c r="C882" s="388" t="str">
        <f t="shared" si="32"/>
        <v>35</v>
      </c>
      <c r="D882" t="s">
        <v>1145</v>
      </c>
      <c r="E882" t="str">
        <f t="shared" si="33"/>
        <v>35Mellé</v>
      </c>
      <c r="F882">
        <v>35174</v>
      </c>
    </row>
    <row r="883" spans="3:6" x14ac:dyDescent="0.25">
      <c r="C883" s="388" t="str">
        <f t="shared" si="32"/>
        <v>35</v>
      </c>
      <c r="D883" t="s">
        <v>1290</v>
      </c>
      <c r="E883" t="str">
        <f t="shared" si="33"/>
        <v>35Mernel</v>
      </c>
      <c r="F883">
        <v>35175</v>
      </c>
    </row>
    <row r="884" spans="3:6" x14ac:dyDescent="0.25">
      <c r="C884" s="388" t="str">
        <f t="shared" si="32"/>
        <v>35</v>
      </c>
      <c r="D884" t="s">
        <v>1360</v>
      </c>
      <c r="E884" t="str">
        <f t="shared" si="33"/>
        <v>35Mesnil-Roc'h</v>
      </c>
      <c r="F884">
        <v>35308</v>
      </c>
    </row>
    <row r="885" spans="3:6" x14ac:dyDescent="0.25">
      <c r="C885" s="388" t="str">
        <f t="shared" si="32"/>
        <v>35</v>
      </c>
      <c r="D885" t="s">
        <v>1002</v>
      </c>
      <c r="E885" t="str">
        <f t="shared" si="33"/>
        <v>35Mézières-sur-Couesnon</v>
      </c>
      <c r="F885">
        <v>35178</v>
      </c>
    </row>
    <row r="886" spans="3:6" x14ac:dyDescent="0.25">
      <c r="C886" s="388" t="str">
        <f t="shared" si="32"/>
        <v>35</v>
      </c>
      <c r="D886" t="s">
        <v>1375</v>
      </c>
      <c r="E886" t="str">
        <f t="shared" si="33"/>
        <v>35Miniac-Morvan</v>
      </c>
      <c r="F886">
        <v>35179</v>
      </c>
    </row>
    <row r="887" spans="3:6" x14ac:dyDescent="0.25">
      <c r="C887" s="388" t="str">
        <f t="shared" si="32"/>
        <v>35</v>
      </c>
      <c r="D887" t="s">
        <v>1412</v>
      </c>
      <c r="E887" t="str">
        <f t="shared" si="33"/>
        <v>35Miniac-sous-Bécherel</v>
      </c>
      <c r="F887">
        <v>35180</v>
      </c>
    </row>
    <row r="888" spans="3:6" x14ac:dyDescent="0.25">
      <c r="C888" s="388" t="str">
        <f t="shared" si="32"/>
        <v>35</v>
      </c>
      <c r="D888" t="s">
        <v>1154</v>
      </c>
      <c r="E888" t="str">
        <f t="shared" si="33"/>
        <v>35Mondevert</v>
      </c>
      <c r="F888">
        <v>35183</v>
      </c>
    </row>
    <row r="889" spans="3:6" x14ac:dyDescent="0.25">
      <c r="C889" s="388" t="str">
        <f t="shared" si="32"/>
        <v>35</v>
      </c>
      <c r="D889" t="s">
        <v>899</v>
      </c>
      <c r="E889" t="str">
        <f t="shared" si="33"/>
        <v>35Montauban-de-Bretagne</v>
      </c>
      <c r="F889">
        <v>35184</v>
      </c>
    </row>
    <row r="890" spans="3:6" x14ac:dyDescent="0.25">
      <c r="C890" s="388" t="str">
        <f t="shared" si="32"/>
        <v>35</v>
      </c>
      <c r="D890" t="s">
        <v>533</v>
      </c>
      <c r="E890" t="str">
        <f t="shared" si="33"/>
        <v>35Montautour</v>
      </c>
      <c r="F890">
        <v>35185</v>
      </c>
    </row>
    <row r="891" spans="3:6" x14ac:dyDescent="0.25">
      <c r="C891" s="388" t="str">
        <f t="shared" si="32"/>
        <v>35</v>
      </c>
      <c r="D891" t="s">
        <v>1230</v>
      </c>
      <c r="E891" t="str">
        <f t="shared" si="33"/>
        <v>35Mont-Dol</v>
      </c>
      <c r="F891">
        <v>35186</v>
      </c>
    </row>
    <row r="892" spans="3:6" x14ac:dyDescent="0.25">
      <c r="C892" s="388" t="str">
        <f t="shared" si="32"/>
        <v>35</v>
      </c>
      <c r="D892" t="s">
        <v>787</v>
      </c>
      <c r="E892" t="str">
        <f t="shared" si="33"/>
        <v>35Monterfil</v>
      </c>
      <c r="F892">
        <v>35187</v>
      </c>
    </row>
    <row r="893" spans="3:6" x14ac:dyDescent="0.25">
      <c r="C893" s="388" t="str">
        <f t="shared" si="32"/>
        <v>35</v>
      </c>
      <c r="D893" t="s">
        <v>621</v>
      </c>
      <c r="E893" t="str">
        <f t="shared" si="33"/>
        <v>35Montfort-sur-Meu</v>
      </c>
      <c r="F893">
        <v>35188</v>
      </c>
    </row>
    <row r="894" spans="3:6" x14ac:dyDescent="0.25">
      <c r="C894" s="388" t="str">
        <f t="shared" si="32"/>
        <v>35</v>
      </c>
      <c r="D894" t="s">
        <v>989</v>
      </c>
      <c r="E894" t="str">
        <f t="shared" si="33"/>
        <v>35Montgermont</v>
      </c>
      <c r="F894">
        <v>35189</v>
      </c>
    </row>
    <row r="895" spans="3:6" x14ac:dyDescent="0.25">
      <c r="C895" s="388" t="str">
        <f t="shared" si="32"/>
        <v>35</v>
      </c>
      <c r="D895" t="s">
        <v>441</v>
      </c>
      <c r="E895" t="str">
        <f t="shared" si="33"/>
        <v>35Monthault</v>
      </c>
      <c r="F895">
        <v>35190</v>
      </c>
    </row>
    <row r="896" spans="3:6" x14ac:dyDescent="0.25">
      <c r="C896" s="388" t="str">
        <f t="shared" si="32"/>
        <v>35</v>
      </c>
      <c r="D896" t="s">
        <v>1609</v>
      </c>
      <c r="E896" t="str">
        <f t="shared" si="33"/>
        <v>35Montreuil-des-Landes</v>
      </c>
      <c r="F896">
        <v>35192</v>
      </c>
    </row>
    <row r="897" spans="3:6" x14ac:dyDescent="0.25">
      <c r="C897" s="388" t="str">
        <f t="shared" ref="C897:C960" si="34">LEFT(F897,2)</f>
        <v>35</v>
      </c>
      <c r="D897" t="s">
        <v>1140</v>
      </c>
      <c r="E897" t="str">
        <f t="shared" ref="E897:E960" si="35">CONCATENATE(C897,D897)</f>
        <v>35Montreuil-le-Gast</v>
      </c>
      <c r="F897">
        <v>35193</v>
      </c>
    </row>
    <row r="898" spans="3:6" x14ac:dyDescent="0.25">
      <c r="C898" s="388" t="str">
        <f t="shared" si="34"/>
        <v>35</v>
      </c>
      <c r="D898" t="s">
        <v>1156</v>
      </c>
      <c r="E898" t="str">
        <f t="shared" si="35"/>
        <v>35Montreuil-sous-Pérouse</v>
      </c>
      <c r="F898">
        <v>35194</v>
      </c>
    </row>
    <row r="899" spans="3:6" x14ac:dyDescent="0.25">
      <c r="C899" s="388" t="str">
        <f t="shared" si="34"/>
        <v>35</v>
      </c>
      <c r="D899" t="s">
        <v>1426</v>
      </c>
      <c r="E899" t="str">
        <f t="shared" si="35"/>
        <v>35Montreuil-sur-Ille</v>
      </c>
      <c r="F899">
        <v>35195</v>
      </c>
    </row>
    <row r="900" spans="3:6" x14ac:dyDescent="0.25">
      <c r="C900" s="388" t="str">
        <f t="shared" si="34"/>
        <v>35</v>
      </c>
      <c r="D900" t="s">
        <v>645</v>
      </c>
      <c r="E900" t="str">
        <f t="shared" si="35"/>
        <v>35Mordelles</v>
      </c>
      <c r="F900">
        <v>35196</v>
      </c>
    </row>
    <row r="901" spans="3:6" x14ac:dyDescent="0.25">
      <c r="C901" s="388" t="str">
        <f t="shared" si="34"/>
        <v>35</v>
      </c>
      <c r="D901" t="s">
        <v>1570</v>
      </c>
      <c r="E901" t="str">
        <f t="shared" si="35"/>
        <v>35Mouazé</v>
      </c>
      <c r="F901">
        <v>35197</v>
      </c>
    </row>
    <row r="902" spans="3:6" x14ac:dyDescent="0.25">
      <c r="C902" s="388" t="str">
        <f t="shared" si="34"/>
        <v>35</v>
      </c>
      <c r="D902" t="s">
        <v>1430</v>
      </c>
      <c r="E902" t="str">
        <f t="shared" si="35"/>
        <v>35Moulins</v>
      </c>
      <c r="F902">
        <v>35198</v>
      </c>
    </row>
    <row r="903" spans="3:6" x14ac:dyDescent="0.25">
      <c r="C903" s="388" t="str">
        <f t="shared" si="34"/>
        <v>35</v>
      </c>
      <c r="D903" t="s">
        <v>1105</v>
      </c>
      <c r="E903" t="str">
        <f t="shared" si="35"/>
        <v>35Moussé</v>
      </c>
      <c r="F903">
        <v>35199</v>
      </c>
    </row>
    <row r="904" spans="3:6" x14ac:dyDescent="0.25">
      <c r="C904" s="388" t="str">
        <f t="shared" si="34"/>
        <v>35</v>
      </c>
      <c r="D904" t="s">
        <v>1155</v>
      </c>
      <c r="E904" t="str">
        <f t="shared" si="35"/>
        <v>35Moutiers</v>
      </c>
      <c r="F904">
        <v>35200</v>
      </c>
    </row>
    <row r="905" spans="3:6" x14ac:dyDescent="0.25">
      <c r="C905" s="388" t="str">
        <f t="shared" si="34"/>
        <v>35</v>
      </c>
      <c r="D905" t="s">
        <v>896</v>
      </c>
      <c r="E905" t="str">
        <f t="shared" si="35"/>
        <v>35Muel</v>
      </c>
      <c r="F905">
        <v>35201</v>
      </c>
    </row>
    <row r="906" spans="3:6" x14ac:dyDescent="0.25">
      <c r="C906" s="388" t="str">
        <f t="shared" si="34"/>
        <v>35</v>
      </c>
      <c r="D906" t="s">
        <v>1403</v>
      </c>
      <c r="E906" t="str">
        <f t="shared" si="35"/>
        <v>35Nouvoitou</v>
      </c>
      <c r="F906">
        <v>35204</v>
      </c>
    </row>
    <row r="907" spans="3:6" x14ac:dyDescent="0.25">
      <c r="C907" s="388" t="str">
        <f t="shared" si="34"/>
        <v>35</v>
      </c>
      <c r="D907" t="s">
        <v>985</v>
      </c>
      <c r="E907" t="str">
        <f t="shared" si="35"/>
        <v>35Noyal-Châtillon-sur-Seiche</v>
      </c>
      <c r="F907">
        <v>35206</v>
      </c>
    </row>
    <row r="908" spans="3:6" x14ac:dyDescent="0.25">
      <c r="C908" s="388" t="str">
        <f t="shared" si="34"/>
        <v>35</v>
      </c>
      <c r="D908" t="s">
        <v>1326</v>
      </c>
      <c r="E908" t="str">
        <f t="shared" si="35"/>
        <v>35Noyal-sous-Bazouges</v>
      </c>
      <c r="F908">
        <v>35205</v>
      </c>
    </row>
    <row r="909" spans="3:6" x14ac:dyDescent="0.25">
      <c r="C909" s="388" t="str">
        <f t="shared" si="34"/>
        <v>35</v>
      </c>
      <c r="D909" t="s">
        <v>806</v>
      </c>
      <c r="E909" t="str">
        <f t="shared" si="35"/>
        <v>35Noyal-sur-Vilaine</v>
      </c>
      <c r="F909">
        <v>35207</v>
      </c>
    </row>
    <row r="910" spans="3:6" x14ac:dyDescent="0.25">
      <c r="C910" s="388" t="str">
        <f t="shared" si="34"/>
        <v>35</v>
      </c>
      <c r="D910" t="s">
        <v>1433</v>
      </c>
      <c r="E910" t="str">
        <f t="shared" si="35"/>
        <v>35Orgères</v>
      </c>
      <c r="F910">
        <v>35208</v>
      </c>
    </row>
    <row r="911" spans="3:6" x14ac:dyDescent="0.25">
      <c r="C911" s="388" t="str">
        <f t="shared" si="34"/>
        <v>35</v>
      </c>
      <c r="D911" t="s">
        <v>631</v>
      </c>
      <c r="E911" t="str">
        <f t="shared" si="35"/>
        <v>35Pacé</v>
      </c>
      <c r="F911">
        <v>35210</v>
      </c>
    </row>
    <row r="912" spans="3:6" x14ac:dyDescent="0.25">
      <c r="C912" s="388" t="str">
        <f t="shared" si="34"/>
        <v>35</v>
      </c>
      <c r="D912" t="s">
        <v>898</v>
      </c>
      <c r="E912" t="str">
        <f t="shared" si="35"/>
        <v>35Paimpont</v>
      </c>
      <c r="F912">
        <v>35211</v>
      </c>
    </row>
    <row r="913" spans="3:6" x14ac:dyDescent="0.25">
      <c r="C913" s="388" t="str">
        <f t="shared" si="34"/>
        <v>35</v>
      </c>
      <c r="D913" t="s">
        <v>1090</v>
      </c>
      <c r="E913" t="str">
        <f t="shared" si="35"/>
        <v>35Pancé</v>
      </c>
      <c r="F913">
        <v>35212</v>
      </c>
    </row>
    <row r="914" spans="3:6" x14ac:dyDescent="0.25">
      <c r="C914" s="388" t="str">
        <f t="shared" si="34"/>
        <v>35</v>
      </c>
      <c r="D914" t="s">
        <v>1153</v>
      </c>
      <c r="E914" t="str">
        <f t="shared" si="35"/>
        <v>35Parcé</v>
      </c>
      <c r="F914">
        <v>35214</v>
      </c>
    </row>
    <row r="915" spans="3:6" x14ac:dyDescent="0.25">
      <c r="C915" s="388" t="str">
        <f t="shared" si="34"/>
        <v>35</v>
      </c>
      <c r="D915" t="s">
        <v>1143</v>
      </c>
      <c r="E915" t="str">
        <f t="shared" si="35"/>
        <v>35Parigné</v>
      </c>
      <c r="F915">
        <v>35215</v>
      </c>
    </row>
    <row r="916" spans="3:6" x14ac:dyDescent="0.25">
      <c r="C916" s="388" t="str">
        <f t="shared" si="34"/>
        <v>35</v>
      </c>
      <c r="D916" t="s">
        <v>1432</v>
      </c>
      <c r="E916" t="str">
        <f t="shared" si="35"/>
        <v>35Parthenay-de-Bretagne</v>
      </c>
      <c r="F916">
        <v>35216</v>
      </c>
    </row>
    <row r="917" spans="3:6" x14ac:dyDescent="0.25">
      <c r="C917" s="388" t="str">
        <f t="shared" si="34"/>
        <v>35</v>
      </c>
      <c r="D917" t="s">
        <v>1100</v>
      </c>
      <c r="E917" t="str">
        <f t="shared" si="35"/>
        <v>35Pipriac</v>
      </c>
      <c r="F917">
        <v>35219</v>
      </c>
    </row>
    <row r="918" spans="3:6" x14ac:dyDescent="0.25">
      <c r="C918" s="388" t="str">
        <f t="shared" si="34"/>
        <v>35</v>
      </c>
      <c r="D918" t="s">
        <v>1358</v>
      </c>
      <c r="E918" t="str">
        <f t="shared" si="35"/>
        <v>35Piré-Chancé</v>
      </c>
      <c r="F918">
        <v>35220</v>
      </c>
    </row>
    <row r="919" spans="3:6" x14ac:dyDescent="0.25">
      <c r="C919" s="388" t="str">
        <f t="shared" si="34"/>
        <v>35</v>
      </c>
      <c r="D919" t="s">
        <v>804</v>
      </c>
      <c r="E919" t="str">
        <f t="shared" si="35"/>
        <v>35Pléchâtel</v>
      </c>
      <c r="F919">
        <v>35221</v>
      </c>
    </row>
    <row r="920" spans="3:6" x14ac:dyDescent="0.25">
      <c r="C920" s="388" t="str">
        <f t="shared" si="34"/>
        <v>35</v>
      </c>
      <c r="D920" t="s">
        <v>505</v>
      </c>
      <c r="E920" t="str">
        <f t="shared" si="35"/>
        <v>35Pleine-Fougères</v>
      </c>
      <c r="F920">
        <v>35222</v>
      </c>
    </row>
    <row r="921" spans="3:6" x14ac:dyDescent="0.25">
      <c r="C921" s="388" t="str">
        <f t="shared" si="34"/>
        <v>35</v>
      </c>
      <c r="D921" t="s">
        <v>1544</v>
      </c>
      <c r="E921" t="str">
        <f t="shared" si="35"/>
        <v>35Plélan-le-Grand</v>
      </c>
      <c r="F921">
        <v>35223</v>
      </c>
    </row>
    <row r="922" spans="3:6" x14ac:dyDescent="0.25">
      <c r="C922" s="388" t="str">
        <f t="shared" si="34"/>
        <v>35</v>
      </c>
      <c r="D922" t="s">
        <v>1583</v>
      </c>
      <c r="E922" t="str">
        <f t="shared" si="35"/>
        <v>35Plerguer</v>
      </c>
      <c r="F922">
        <v>35224</v>
      </c>
    </row>
    <row r="923" spans="3:6" x14ac:dyDescent="0.25">
      <c r="C923" s="388" t="str">
        <f t="shared" si="34"/>
        <v>35</v>
      </c>
      <c r="D923" t="s">
        <v>1536</v>
      </c>
      <c r="E923" t="str">
        <f t="shared" si="35"/>
        <v>35Plesder</v>
      </c>
      <c r="F923">
        <v>35225</v>
      </c>
    </row>
    <row r="924" spans="3:6" x14ac:dyDescent="0.25">
      <c r="C924" s="388" t="str">
        <f t="shared" si="34"/>
        <v>35</v>
      </c>
      <c r="D924" t="s">
        <v>1535</v>
      </c>
      <c r="E924" t="str">
        <f t="shared" si="35"/>
        <v>35Pleugueneuc</v>
      </c>
      <c r="F924">
        <v>35226</v>
      </c>
    </row>
    <row r="925" spans="3:6" x14ac:dyDescent="0.25">
      <c r="C925" s="388" t="str">
        <f t="shared" si="34"/>
        <v>35</v>
      </c>
      <c r="D925" t="s">
        <v>622</v>
      </c>
      <c r="E925" t="str">
        <f t="shared" si="35"/>
        <v>35Pleumeleuc</v>
      </c>
      <c r="F925">
        <v>35227</v>
      </c>
    </row>
    <row r="926" spans="3:6" x14ac:dyDescent="0.25">
      <c r="C926" s="388" t="str">
        <f t="shared" si="34"/>
        <v>35</v>
      </c>
      <c r="D926" t="s">
        <v>513</v>
      </c>
      <c r="E926" t="str">
        <f t="shared" si="35"/>
        <v>35Pleurtuit</v>
      </c>
      <c r="F926">
        <v>35228</v>
      </c>
    </row>
    <row r="927" spans="3:6" x14ac:dyDescent="0.25">
      <c r="C927" s="388" t="str">
        <f t="shared" si="34"/>
        <v>35</v>
      </c>
      <c r="D927" t="s">
        <v>819</v>
      </c>
      <c r="E927" t="str">
        <f t="shared" si="35"/>
        <v>35Pocé-les-Bois</v>
      </c>
      <c r="F927">
        <v>35229</v>
      </c>
    </row>
    <row r="928" spans="3:6" x14ac:dyDescent="0.25">
      <c r="C928" s="388" t="str">
        <f t="shared" si="34"/>
        <v>35</v>
      </c>
      <c r="D928" t="s">
        <v>1144</v>
      </c>
      <c r="E928" t="str">
        <f t="shared" si="35"/>
        <v>35Poilley</v>
      </c>
      <c r="F928">
        <v>35230</v>
      </c>
    </row>
    <row r="929" spans="3:6" x14ac:dyDescent="0.25">
      <c r="C929" s="388" t="str">
        <f t="shared" si="34"/>
        <v>35</v>
      </c>
      <c r="D929" t="s">
        <v>1102</v>
      </c>
      <c r="E929" t="str">
        <f t="shared" si="35"/>
        <v>35Poligné</v>
      </c>
      <c r="F929">
        <v>35231</v>
      </c>
    </row>
    <row r="930" spans="3:6" x14ac:dyDescent="0.25">
      <c r="C930" s="388" t="str">
        <f t="shared" si="34"/>
        <v>35</v>
      </c>
      <c r="D930" t="s">
        <v>1425</v>
      </c>
      <c r="E930" t="str">
        <f t="shared" si="35"/>
        <v>35Pont-Péan</v>
      </c>
      <c r="F930">
        <v>35363</v>
      </c>
    </row>
    <row r="931" spans="3:6" x14ac:dyDescent="0.25">
      <c r="C931" s="388" t="str">
        <f t="shared" si="34"/>
        <v>35</v>
      </c>
      <c r="D931" t="s">
        <v>439</v>
      </c>
      <c r="E931" t="str">
        <f t="shared" si="35"/>
        <v>35Princé</v>
      </c>
      <c r="F931">
        <v>35232</v>
      </c>
    </row>
    <row r="932" spans="3:6" x14ac:dyDescent="0.25">
      <c r="C932" s="388" t="str">
        <f t="shared" si="34"/>
        <v>35</v>
      </c>
      <c r="D932" t="s">
        <v>1400</v>
      </c>
      <c r="E932" t="str">
        <f t="shared" si="35"/>
        <v>35Québriac</v>
      </c>
      <c r="F932">
        <v>35233</v>
      </c>
    </row>
    <row r="933" spans="3:6" x14ac:dyDescent="0.25">
      <c r="C933" s="388" t="str">
        <f t="shared" si="34"/>
        <v>35</v>
      </c>
      <c r="D933" t="s">
        <v>911</v>
      </c>
      <c r="E933" t="str">
        <f t="shared" si="35"/>
        <v>35Quédillac</v>
      </c>
      <c r="F933">
        <v>35234</v>
      </c>
    </row>
    <row r="934" spans="3:6" x14ac:dyDescent="0.25">
      <c r="C934" s="388" t="str">
        <f t="shared" si="34"/>
        <v>35</v>
      </c>
      <c r="D934" t="s">
        <v>1576</v>
      </c>
      <c r="E934" t="str">
        <f t="shared" si="35"/>
        <v>35Rannée</v>
      </c>
      <c r="F934">
        <v>35235</v>
      </c>
    </row>
    <row r="935" spans="3:6" x14ac:dyDescent="0.25">
      <c r="C935" s="388" t="str">
        <f t="shared" si="34"/>
        <v>35</v>
      </c>
      <c r="D935" t="s">
        <v>1219</v>
      </c>
      <c r="E935" t="str">
        <f t="shared" si="35"/>
        <v>35Redon</v>
      </c>
      <c r="F935">
        <v>35236</v>
      </c>
    </row>
    <row r="936" spans="3:6" x14ac:dyDescent="0.25">
      <c r="C936" s="388" t="str">
        <f t="shared" si="34"/>
        <v>35</v>
      </c>
      <c r="D936" t="s">
        <v>1193</v>
      </c>
      <c r="E936" t="str">
        <f t="shared" si="35"/>
        <v>35Renac</v>
      </c>
      <c r="F936">
        <v>35237</v>
      </c>
    </row>
    <row r="937" spans="3:6" x14ac:dyDescent="0.25">
      <c r="C937" s="388" t="str">
        <f t="shared" si="34"/>
        <v>35</v>
      </c>
      <c r="D937" t="s">
        <v>1480</v>
      </c>
      <c r="E937" t="str">
        <f t="shared" si="35"/>
        <v>35Rennes</v>
      </c>
      <c r="F937">
        <v>35238</v>
      </c>
    </row>
    <row r="938" spans="3:6" x14ac:dyDescent="0.25">
      <c r="C938" s="388" t="str">
        <f t="shared" si="34"/>
        <v>35</v>
      </c>
      <c r="D938" t="s">
        <v>1111</v>
      </c>
      <c r="E938" t="str">
        <f t="shared" si="35"/>
        <v>35Retiers</v>
      </c>
      <c r="F938">
        <v>35239</v>
      </c>
    </row>
    <row r="939" spans="3:6" x14ac:dyDescent="0.25">
      <c r="C939" s="388" t="str">
        <f t="shared" si="34"/>
        <v>35</v>
      </c>
      <c r="D939" t="s">
        <v>1324</v>
      </c>
      <c r="E939" t="str">
        <f t="shared" si="35"/>
        <v>35Rimou</v>
      </c>
      <c r="F939">
        <v>35242</v>
      </c>
    </row>
    <row r="940" spans="3:6" x14ac:dyDescent="0.25">
      <c r="C940" s="388" t="str">
        <f t="shared" si="34"/>
        <v>35</v>
      </c>
      <c r="D940" t="s">
        <v>1363</v>
      </c>
      <c r="E940" t="str">
        <f t="shared" si="35"/>
        <v>35Rives-du-Couesnon</v>
      </c>
      <c r="F940">
        <v>35282</v>
      </c>
    </row>
    <row r="941" spans="3:6" x14ac:dyDescent="0.25">
      <c r="C941" s="388" t="str">
        <f t="shared" si="34"/>
        <v>35</v>
      </c>
      <c r="D941" t="s">
        <v>1588</v>
      </c>
      <c r="E941" t="str">
        <f t="shared" si="35"/>
        <v>35Romagné</v>
      </c>
      <c r="F941">
        <v>35243</v>
      </c>
    </row>
    <row r="942" spans="3:6" x14ac:dyDescent="0.25">
      <c r="C942" s="388" t="str">
        <f t="shared" si="34"/>
        <v>35</v>
      </c>
      <c r="D942" t="s">
        <v>1429</v>
      </c>
      <c r="E942" t="str">
        <f t="shared" si="35"/>
        <v>35Romazy</v>
      </c>
      <c r="F942">
        <v>35244</v>
      </c>
    </row>
    <row r="943" spans="3:6" x14ac:dyDescent="0.25">
      <c r="C943" s="388" t="str">
        <f t="shared" si="34"/>
        <v>35</v>
      </c>
      <c r="D943" t="s">
        <v>1331</v>
      </c>
      <c r="E943" t="str">
        <f t="shared" si="35"/>
        <v>35Romillé</v>
      </c>
      <c r="F943">
        <v>35245</v>
      </c>
    </row>
    <row r="944" spans="3:6" x14ac:dyDescent="0.25">
      <c r="C944" s="388" t="str">
        <f t="shared" si="34"/>
        <v>35</v>
      </c>
      <c r="D944" t="s">
        <v>1584</v>
      </c>
      <c r="E944" t="str">
        <f t="shared" si="35"/>
        <v>35Roz-Landrieux</v>
      </c>
      <c r="F944">
        <v>35246</v>
      </c>
    </row>
    <row r="945" spans="3:6" x14ac:dyDescent="0.25">
      <c r="C945" s="388" t="str">
        <f t="shared" si="34"/>
        <v>35</v>
      </c>
      <c r="D945" t="s">
        <v>504</v>
      </c>
      <c r="E945" t="str">
        <f t="shared" si="35"/>
        <v>35Roz-sur-Couesnon</v>
      </c>
      <c r="F945">
        <v>35247</v>
      </c>
    </row>
    <row r="946" spans="3:6" x14ac:dyDescent="0.25">
      <c r="C946" s="388" t="str">
        <f t="shared" si="34"/>
        <v>35</v>
      </c>
      <c r="D946" t="s">
        <v>1595</v>
      </c>
      <c r="E946" t="str">
        <f t="shared" si="35"/>
        <v>35Sains</v>
      </c>
      <c r="F946">
        <v>35248</v>
      </c>
    </row>
    <row r="947" spans="3:6" x14ac:dyDescent="0.25">
      <c r="C947" s="388" t="str">
        <f t="shared" si="34"/>
        <v>35</v>
      </c>
      <c r="D947" t="s">
        <v>1112</v>
      </c>
      <c r="E947" t="str">
        <f t="shared" si="35"/>
        <v>35Saint-Armel</v>
      </c>
      <c r="F947">
        <v>35250</v>
      </c>
    </row>
    <row r="948" spans="3:6" x14ac:dyDescent="0.25">
      <c r="C948" s="388" t="str">
        <f t="shared" si="34"/>
        <v>35</v>
      </c>
      <c r="D948" t="s">
        <v>1569</v>
      </c>
      <c r="E948" t="str">
        <f t="shared" si="35"/>
        <v>35Saint-Aubin-d'Aubigné</v>
      </c>
      <c r="F948">
        <v>35251</v>
      </c>
    </row>
    <row r="949" spans="3:6" x14ac:dyDescent="0.25">
      <c r="C949" s="388" t="str">
        <f t="shared" si="34"/>
        <v>35</v>
      </c>
      <c r="D949" t="s">
        <v>822</v>
      </c>
      <c r="E949" t="str">
        <f t="shared" si="35"/>
        <v>35Saint-Aubin-des-Landes</v>
      </c>
      <c r="F949">
        <v>35252</v>
      </c>
    </row>
    <row r="950" spans="3:6" x14ac:dyDescent="0.25">
      <c r="C950" s="388" t="str">
        <f t="shared" si="34"/>
        <v>35</v>
      </c>
      <c r="D950" t="s">
        <v>1563</v>
      </c>
      <c r="E950" t="str">
        <f t="shared" si="35"/>
        <v>35Saint-Aubin-du-Cormier</v>
      </c>
      <c r="F950">
        <v>35253</v>
      </c>
    </row>
    <row r="951" spans="3:6" x14ac:dyDescent="0.25">
      <c r="C951" s="388" t="str">
        <f t="shared" si="34"/>
        <v>35</v>
      </c>
      <c r="D951" t="s">
        <v>1248</v>
      </c>
      <c r="E951" t="str">
        <f t="shared" si="35"/>
        <v>35Saint-Benoît-des-Ondes</v>
      </c>
      <c r="F951">
        <v>35255</v>
      </c>
    </row>
    <row r="952" spans="3:6" x14ac:dyDescent="0.25">
      <c r="C952" s="388" t="str">
        <f t="shared" si="34"/>
        <v>35</v>
      </c>
      <c r="D952" t="s">
        <v>503</v>
      </c>
      <c r="E952" t="str">
        <f t="shared" si="35"/>
        <v>35Saint-Briac-sur-Mer</v>
      </c>
      <c r="F952">
        <v>35256</v>
      </c>
    </row>
    <row r="953" spans="3:6" x14ac:dyDescent="0.25">
      <c r="C953" s="388" t="str">
        <f t="shared" si="34"/>
        <v>35</v>
      </c>
      <c r="D953" t="s">
        <v>1274</v>
      </c>
      <c r="E953" t="str">
        <f t="shared" si="35"/>
        <v>35Saint-Brieuc-des-Iffs</v>
      </c>
      <c r="F953">
        <v>35258</v>
      </c>
    </row>
    <row r="954" spans="3:6" x14ac:dyDescent="0.25">
      <c r="C954" s="388" t="str">
        <f t="shared" si="34"/>
        <v>35</v>
      </c>
      <c r="D954" t="s">
        <v>507</v>
      </c>
      <c r="E954" t="str">
        <f t="shared" si="35"/>
        <v>35Saint-Broladre</v>
      </c>
      <c r="F954">
        <v>35259</v>
      </c>
    </row>
    <row r="955" spans="3:6" x14ac:dyDescent="0.25">
      <c r="C955" s="388" t="str">
        <f t="shared" si="34"/>
        <v>35</v>
      </c>
      <c r="D955" t="s">
        <v>1152</v>
      </c>
      <c r="E955" t="str">
        <f t="shared" si="35"/>
        <v>35Saint-Christophe-des-Bois</v>
      </c>
      <c r="F955">
        <v>35260</v>
      </c>
    </row>
    <row r="956" spans="3:6" x14ac:dyDescent="0.25">
      <c r="C956" s="388" t="str">
        <f t="shared" si="34"/>
        <v>35</v>
      </c>
      <c r="D956" t="s">
        <v>673</v>
      </c>
      <c r="E956" t="str">
        <f t="shared" si="35"/>
        <v>35Saint-Christophe-de-Valains</v>
      </c>
      <c r="F956">
        <v>35261</v>
      </c>
    </row>
    <row r="957" spans="3:6" x14ac:dyDescent="0.25">
      <c r="C957" s="388" t="str">
        <f t="shared" si="34"/>
        <v>35</v>
      </c>
      <c r="D957" t="s">
        <v>500</v>
      </c>
      <c r="E957" t="str">
        <f t="shared" si="35"/>
        <v>35Saint-Coulomb</v>
      </c>
      <c r="F957">
        <v>35263</v>
      </c>
    </row>
    <row r="958" spans="3:6" x14ac:dyDescent="0.25">
      <c r="C958" s="388" t="str">
        <f t="shared" si="34"/>
        <v>35</v>
      </c>
      <c r="D958" t="s">
        <v>690</v>
      </c>
      <c r="E958" t="str">
        <f t="shared" si="35"/>
        <v>35Saint-Didier</v>
      </c>
      <c r="F958">
        <v>35264</v>
      </c>
    </row>
    <row r="959" spans="3:6" x14ac:dyDescent="0.25">
      <c r="C959" s="388" t="str">
        <f t="shared" si="34"/>
        <v>35</v>
      </c>
      <c r="D959" t="s">
        <v>1427</v>
      </c>
      <c r="E959" t="str">
        <f t="shared" si="35"/>
        <v>35Saint-Domineuc</v>
      </c>
      <c r="F959">
        <v>35265</v>
      </c>
    </row>
    <row r="960" spans="3:6" x14ac:dyDescent="0.25">
      <c r="C960" s="388" t="str">
        <f t="shared" si="34"/>
        <v>35</v>
      </c>
      <c r="D960" t="s">
        <v>506</v>
      </c>
      <c r="E960" t="str">
        <f t="shared" si="35"/>
        <v>35Sainte-Anne-sur-Vilaine</v>
      </c>
      <c r="F960">
        <v>35249</v>
      </c>
    </row>
    <row r="961" spans="3:6" x14ac:dyDescent="0.25">
      <c r="C961" s="388" t="str">
        <f t="shared" ref="C961:C1024" si="36">LEFT(F961,2)</f>
        <v>35</v>
      </c>
      <c r="D961" t="s">
        <v>1423</v>
      </c>
      <c r="E961" t="str">
        <f t="shared" ref="E961:E1024" si="37">CONCATENATE(C961,D961)</f>
        <v>35Sainte-Colombe</v>
      </c>
      <c r="F961">
        <v>35262</v>
      </c>
    </row>
    <row r="962" spans="3:6" x14ac:dyDescent="0.25">
      <c r="C962" s="388" t="str">
        <f t="shared" si="36"/>
        <v>35</v>
      </c>
      <c r="D962" t="s">
        <v>1330</v>
      </c>
      <c r="E962" t="str">
        <f t="shared" si="37"/>
        <v>35Sainte-Marie</v>
      </c>
      <c r="F962">
        <v>35294</v>
      </c>
    </row>
    <row r="963" spans="3:6" x14ac:dyDescent="0.25">
      <c r="C963" s="388" t="str">
        <f t="shared" si="36"/>
        <v>35</v>
      </c>
      <c r="D963" t="s">
        <v>691</v>
      </c>
      <c r="E963" t="str">
        <f t="shared" si="37"/>
        <v>35Saint-Erblon</v>
      </c>
      <c r="F963">
        <v>35266</v>
      </c>
    </row>
    <row r="964" spans="3:6" x14ac:dyDescent="0.25">
      <c r="C964" s="388" t="str">
        <f t="shared" si="36"/>
        <v>35</v>
      </c>
      <c r="D964" t="s">
        <v>1098</v>
      </c>
      <c r="E964" t="str">
        <f t="shared" si="37"/>
        <v>35Saint-Ganton</v>
      </c>
      <c r="F964">
        <v>35268</v>
      </c>
    </row>
    <row r="965" spans="3:6" x14ac:dyDescent="0.25">
      <c r="C965" s="388" t="str">
        <f t="shared" si="36"/>
        <v>35</v>
      </c>
      <c r="D965" t="s">
        <v>499</v>
      </c>
      <c r="E965" t="str">
        <f t="shared" si="37"/>
        <v>35Saint-Georges-de-Gréhaigne</v>
      </c>
      <c r="F965">
        <v>35270</v>
      </c>
    </row>
    <row r="966" spans="3:6" x14ac:dyDescent="0.25">
      <c r="C966" s="388" t="str">
        <f t="shared" si="36"/>
        <v>35</v>
      </c>
      <c r="D966" t="s">
        <v>495</v>
      </c>
      <c r="E966" t="str">
        <f t="shared" si="37"/>
        <v>35Saint-Georges-de-Reintembault</v>
      </c>
      <c r="F966">
        <v>35271</v>
      </c>
    </row>
    <row r="967" spans="3:6" x14ac:dyDescent="0.25">
      <c r="C967" s="388" t="str">
        <f t="shared" si="36"/>
        <v>35</v>
      </c>
      <c r="D967" t="s">
        <v>1166</v>
      </c>
      <c r="E967" t="str">
        <f t="shared" si="37"/>
        <v>35Saint-Germain-du-Pinel</v>
      </c>
      <c r="F967">
        <v>35272</v>
      </c>
    </row>
    <row r="968" spans="3:6" x14ac:dyDescent="0.25">
      <c r="C968" s="388" t="str">
        <f t="shared" si="36"/>
        <v>35</v>
      </c>
      <c r="D968" t="s">
        <v>1141</v>
      </c>
      <c r="E968" t="str">
        <f t="shared" si="37"/>
        <v>35Saint-Germain-en-Coglès</v>
      </c>
      <c r="F968">
        <v>35273</v>
      </c>
    </row>
    <row r="969" spans="3:6" x14ac:dyDescent="0.25">
      <c r="C969" s="388" t="str">
        <f t="shared" si="36"/>
        <v>35</v>
      </c>
      <c r="D969" t="s">
        <v>1621</v>
      </c>
      <c r="E969" t="str">
        <f t="shared" si="37"/>
        <v>35Saint-Germain-sur-Ille</v>
      </c>
      <c r="F969">
        <v>35274</v>
      </c>
    </row>
    <row r="970" spans="3:6" x14ac:dyDescent="0.25">
      <c r="C970" s="388" t="str">
        <f t="shared" si="36"/>
        <v>35</v>
      </c>
      <c r="D970" t="s">
        <v>1283</v>
      </c>
      <c r="E970" t="str">
        <f t="shared" si="37"/>
        <v>35Saint-Gilles</v>
      </c>
      <c r="F970">
        <v>35275</v>
      </c>
    </row>
    <row r="971" spans="3:6" x14ac:dyDescent="0.25">
      <c r="C971" s="388" t="str">
        <f t="shared" si="36"/>
        <v>35</v>
      </c>
      <c r="D971" t="s">
        <v>626</v>
      </c>
      <c r="E971" t="str">
        <f t="shared" si="37"/>
        <v>35Saint-Gondran</v>
      </c>
      <c r="F971">
        <v>35276</v>
      </c>
    </row>
    <row r="972" spans="3:6" x14ac:dyDescent="0.25">
      <c r="C972" s="388" t="str">
        <f t="shared" si="36"/>
        <v>35</v>
      </c>
      <c r="D972" t="s">
        <v>1417</v>
      </c>
      <c r="E972" t="str">
        <f t="shared" si="37"/>
        <v>35Saint-Gonlay</v>
      </c>
      <c r="F972">
        <v>35277</v>
      </c>
    </row>
    <row r="973" spans="3:6" x14ac:dyDescent="0.25">
      <c r="C973" s="388" t="str">
        <f t="shared" si="36"/>
        <v>35</v>
      </c>
      <c r="D973" t="s">
        <v>1103</v>
      </c>
      <c r="E973" t="str">
        <f t="shared" si="37"/>
        <v>35Saint-Grégoire</v>
      </c>
      <c r="F973">
        <v>35278</v>
      </c>
    </row>
    <row r="974" spans="3:6" x14ac:dyDescent="0.25">
      <c r="C974" s="388" t="str">
        <f t="shared" si="36"/>
        <v>35</v>
      </c>
      <c r="D974" t="s">
        <v>1553</v>
      </c>
      <c r="E974" t="str">
        <f t="shared" si="37"/>
        <v>35Saint-Guinoux</v>
      </c>
      <c r="F974">
        <v>35279</v>
      </c>
    </row>
    <row r="975" spans="3:6" x14ac:dyDescent="0.25">
      <c r="C975" s="388" t="str">
        <f t="shared" si="36"/>
        <v>35</v>
      </c>
      <c r="D975" t="s">
        <v>1611</v>
      </c>
      <c r="E975" t="str">
        <f t="shared" si="37"/>
        <v>35Saint-Hilaire-des-Landes</v>
      </c>
      <c r="F975">
        <v>35280</v>
      </c>
    </row>
    <row r="976" spans="3:6" x14ac:dyDescent="0.25">
      <c r="C976" s="388" t="str">
        <f t="shared" si="36"/>
        <v>35</v>
      </c>
      <c r="D976" t="s">
        <v>1479</v>
      </c>
      <c r="E976" t="str">
        <f t="shared" si="37"/>
        <v>35Saint-Jacques-de-la-Lande</v>
      </c>
      <c r="F976">
        <v>35281</v>
      </c>
    </row>
    <row r="977" spans="3:6" x14ac:dyDescent="0.25">
      <c r="C977" s="388" t="str">
        <f t="shared" si="36"/>
        <v>35</v>
      </c>
      <c r="D977" t="s">
        <v>820</v>
      </c>
      <c r="E977" t="str">
        <f t="shared" si="37"/>
        <v>35Saint-Jean-sur-Vilaine</v>
      </c>
      <c r="F977">
        <v>35283</v>
      </c>
    </row>
    <row r="978" spans="3:6" x14ac:dyDescent="0.25">
      <c r="C978" s="388" t="str">
        <f t="shared" si="36"/>
        <v>35</v>
      </c>
      <c r="D978" t="s">
        <v>496</v>
      </c>
      <c r="E978" t="str">
        <f t="shared" si="37"/>
        <v>35Saint-Jouan-des-Guérets</v>
      </c>
      <c r="F978">
        <v>35284</v>
      </c>
    </row>
    <row r="979" spans="3:6" x14ac:dyDescent="0.25">
      <c r="C979" s="388" t="str">
        <f t="shared" si="36"/>
        <v>35</v>
      </c>
      <c r="D979" t="s">
        <v>1079</v>
      </c>
      <c r="E979" t="str">
        <f t="shared" si="37"/>
        <v>35Saint-Just</v>
      </c>
      <c r="F979">
        <v>35285</v>
      </c>
    </row>
    <row r="980" spans="3:6" x14ac:dyDescent="0.25">
      <c r="C980" s="388" t="str">
        <f t="shared" si="36"/>
        <v>35</v>
      </c>
      <c r="D980" t="s">
        <v>1616</v>
      </c>
      <c r="E980" t="str">
        <f t="shared" si="37"/>
        <v>35Saint-Léger-des-Prés</v>
      </c>
      <c r="F980">
        <v>35286</v>
      </c>
    </row>
    <row r="981" spans="3:6" x14ac:dyDescent="0.25">
      <c r="C981" s="388" t="str">
        <f t="shared" si="36"/>
        <v>35</v>
      </c>
      <c r="D981" t="s">
        <v>436</v>
      </c>
      <c r="E981" t="str">
        <f t="shared" si="37"/>
        <v>35Saint-Lunaire</v>
      </c>
      <c r="F981">
        <v>35287</v>
      </c>
    </row>
    <row r="982" spans="3:6" x14ac:dyDescent="0.25">
      <c r="C982" s="388" t="str">
        <f t="shared" si="36"/>
        <v>35</v>
      </c>
      <c r="D982" t="s">
        <v>1251</v>
      </c>
      <c r="E982" t="str">
        <f t="shared" si="37"/>
        <v>35Saint-Malo</v>
      </c>
      <c r="F982">
        <v>35288</v>
      </c>
    </row>
    <row r="983" spans="3:6" x14ac:dyDescent="0.25">
      <c r="C983" s="388" t="str">
        <f t="shared" si="36"/>
        <v>35</v>
      </c>
      <c r="D983" t="s">
        <v>802</v>
      </c>
      <c r="E983" t="str">
        <f t="shared" si="37"/>
        <v>35Saint-Malo-de-Phily</v>
      </c>
      <c r="F983">
        <v>35289</v>
      </c>
    </row>
    <row r="984" spans="3:6" x14ac:dyDescent="0.25">
      <c r="C984" s="388" t="str">
        <f t="shared" si="36"/>
        <v>35</v>
      </c>
      <c r="D984" t="s">
        <v>1381</v>
      </c>
      <c r="E984" t="str">
        <f t="shared" si="37"/>
        <v>35Saint-Malon-sur-Mel</v>
      </c>
      <c r="F984">
        <v>35290</v>
      </c>
    </row>
    <row r="985" spans="3:6" x14ac:dyDescent="0.25">
      <c r="C985" s="388" t="str">
        <f t="shared" si="36"/>
        <v>35</v>
      </c>
      <c r="D985" t="s">
        <v>1593</v>
      </c>
      <c r="E985" t="str">
        <f t="shared" si="37"/>
        <v>35Saint-Marcan</v>
      </c>
      <c r="F985">
        <v>35291</v>
      </c>
    </row>
    <row r="986" spans="3:6" x14ac:dyDescent="0.25">
      <c r="C986" s="388" t="str">
        <f t="shared" si="36"/>
        <v>35</v>
      </c>
      <c r="D986" t="s">
        <v>1478</v>
      </c>
      <c r="E986" t="str">
        <f t="shared" si="37"/>
        <v>35Saint-Marc-le-Blanc</v>
      </c>
      <c r="F986">
        <v>35292</v>
      </c>
    </row>
    <row r="987" spans="3:6" x14ac:dyDescent="0.25">
      <c r="C987" s="388" t="str">
        <f t="shared" si="36"/>
        <v>35</v>
      </c>
      <c r="D987" t="s">
        <v>1377</v>
      </c>
      <c r="E987" t="str">
        <f t="shared" si="37"/>
        <v>35Saint-Maugan</v>
      </c>
      <c r="F987">
        <v>35295</v>
      </c>
    </row>
    <row r="988" spans="3:6" x14ac:dyDescent="0.25">
      <c r="C988" s="388" t="str">
        <f t="shared" si="36"/>
        <v>35</v>
      </c>
      <c r="D988" t="s">
        <v>1620</v>
      </c>
      <c r="E988" t="str">
        <f t="shared" si="37"/>
        <v>35Saint-Médard-sur-Ille</v>
      </c>
      <c r="F988">
        <v>35296</v>
      </c>
    </row>
    <row r="989" spans="3:6" x14ac:dyDescent="0.25">
      <c r="C989" s="388" t="str">
        <f t="shared" si="36"/>
        <v>35</v>
      </c>
      <c r="D989" t="s">
        <v>1280</v>
      </c>
      <c r="E989" t="str">
        <f t="shared" si="37"/>
        <v>35Saint-Méen-le-Grand</v>
      </c>
      <c r="F989">
        <v>35297</v>
      </c>
    </row>
    <row r="990" spans="3:6" x14ac:dyDescent="0.25">
      <c r="C990" s="388" t="str">
        <f t="shared" si="36"/>
        <v>35</v>
      </c>
      <c r="D990" t="s">
        <v>494</v>
      </c>
      <c r="E990" t="str">
        <f t="shared" si="37"/>
        <v>35Saint-Méloir-des-Ondes</v>
      </c>
      <c r="F990">
        <v>35299</v>
      </c>
    </row>
    <row r="991" spans="3:6" x14ac:dyDescent="0.25">
      <c r="C991" s="388" t="str">
        <f t="shared" si="36"/>
        <v>35</v>
      </c>
      <c r="D991" t="s">
        <v>433</v>
      </c>
      <c r="E991" t="str">
        <f t="shared" si="37"/>
        <v>35Saint-M'Hervé</v>
      </c>
      <c r="F991">
        <v>35300</v>
      </c>
    </row>
    <row r="992" spans="3:6" x14ac:dyDescent="0.25">
      <c r="C992" s="388" t="str">
        <f t="shared" si="36"/>
        <v>35</v>
      </c>
      <c r="D992" t="s">
        <v>903</v>
      </c>
      <c r="E992" t="str">
        <f t="shared" si="37"/>
        <v>35Saint-Onen-la-Chapelle</v>
      </c>
      <c r="F992">
        <v>35302</v>
      </c>
    </row>
    <row r="993" spans="3:6" x14ac:dyDescent="0.25">
      <c r="C993" s="388" t="str">
        <f t="shared" si="36"/>
        <v>35</v>
      </c>
      <c r="D993" t="s">
        <v>1000</v>
      </c>
      <c r="E993" t="str">
        <f t="shared" si="37"/>
        <v>35Saint-Ouen-des-Alleux</v>
      </c>
      <c r="F993">
        <v>35304</v>
      </c>
    </row>
    <row r="994" spans="3:6" x14ac:dyDescent="0.25">
      <c r="C994" s="388" t="str">
        <f t="shared" si="36"/>
        <v>35</v>
      </c>
      <c r="D994" t="s">
        <v>789</v>
      </c>
      <c r="E994" t="str">
        <f t="shared" si="37"/>
        <v>35Saint-Péran</v>
      </c>
      <c r="F994">
        <v>35305</v>
      </c>
    </row>
    <row r="995" spans="3:6" x14ac:dyDescent="0.25">
      <c r="C995" s="388" t="str">
        <f t="shared" si="36"/>
        <v>35</v>
      </c>
      <c r="D995" t="s">
        <v>1249</v>
      </c>
      <c r="E995" t="str">
        <f t="shared" si="37"/>
        <v>35Saint-Père-Marc-en-Poulet</v>
      </c>
      <c r="F995">
        <v>35306</v>
      </c>
    </row>
    <row r="996" spans="3:6" x14ac:dyDescent="0.25">
      <c r="C996" s="388" t="str">
        <f t="shared" si="36"/>
        <v>35</v>
      </c>
      <c r="D996" t="s">
        <v>1348</v>
      </c>
      <c r="E996" t="str">
        <f t="shared" si="37"/>
        <v>35Saint-Pern</v>
      </c>
      <c r="F996">
        <v>35307</v>
      </c>
    </row>
    <row r="997" spans="3:6" x14ac:dyDescent="0.25">
      <c r="C997" s="388" t="str">
        <f t="shared" si="36"/>
        <v>35</v>
      </c>
      <c r="D997" t="s">
        <v>1327</v>
      </c>
      <c r="E997" t="str">
        <f t="shared" si="37"/>
        <v>35Saint-Rémy-du-Plain</v>
      </c>
      <c r="F997">
        <v>35309</v>
      </c>
    </row>
    <row r="998" spans="3:6" x14ac:dyDescent="0.25">
      <c r="C998" s="388" t="str">
        <f t="shared" si="36"/>
        <v>35</v>
      </c>
      <c r="D998" t="s">
        <v>1612</v>
      </c>
      <c r="E998" t="str">
        <f t="shared" si="37"/>
        <v>35Saint-Sauveur-des-Landes</v>
      </c>
      <c r="F998">
        <v>35310</v>
      </c>
    </row>
    <row r="999" spans="3:6" x14ac:dyDescent="0.25">
      <c r="C999" s="388" t="str">
        <f t="shared" si="36"/>
        <v>35</v>
      </c>
      <c r="D999" t="s">
        <v>892</v>
      </c>
      <c r="E999" t="str">
        <f t="shared" si="37"/>
        <v>35Saint-Séglin</v>
      </c>
      <c r="F999">
        <v>35311</v>
      </c>
    </row>
    <row r="1000" spans="3:6" x14ac:dyDescent="0.25">
      <c r="C1000" s="388" t="str">
        <f t="shared" si="36"/>
        <v>35</v>
      </c>
      <c r="D1000" t="s">
        <v>689</v>
      </c>
      <c r="E1000" t="str">
        <f t="shared" si="37"/>
        <v>35Saint-Senoux</v>
      </c>
      <c r="F1000">
        <v>35312</v>
      </c>
    </row>
    <row r="1001" spans="3:6" x14ac:dyDescent="0.25">
      <c r="C1001" s="388" t="str">
        <f t="shared" si="36"/>
        <v>35</v>
      </c>
      <c r="D1001" t="s">
        <v>1236</v>
      </c>
      <c r="E1001" t="str">
        <f t="shared" si="37"/>
        <v>35Saint-Suliac</v>
      </c>
      <c r="F1001">
        <v>35314</v>
      </c>
    </row>
    <row r="1002" spans="3:6" x14ac:dyDescent="0.25">
      <c r="C1002" s="388" t="str">
        <f t="shared" si="36"/>
        <v>35</v>
      </c>
      <c r="D1002" t="s">
        <v>498</v>
      </c>
      <c r="E1002" t="str">
        <f t="shared" si="37"/>
        <v>35Saint-Sulpice-des-Landes</v>
      </c>
      <c r="F1002">
        <v>35316</v>
      </c>
    </row>
    <row r="1003" spans="3:6" x14ac:dyDescent="0.25">
      <c r="C1003" s="388" t="str">
        <f t="shared" si="36"/>
        <v>35</v>
      </c>
      <c r="D1003" t="s">
        <v>1568</v>
      </c>
      <c r="E1003" t="str">
        <f t="shared" si="37"/>
        <v>35Saint-Sulpice-la-Forêt</v>
      </c>
      <c r="F1003">
        <v>35315</v>
      </c>
    </row>
    <row r="1004" spans="3:6" x14ac:dyDescent="0.25">
      <c r="C1004" s="388" t="str">
        <f t="shared" si="36"/>
        <v>35</v>
      </c>
      <c r="D1004" t="s">
        <v>625</v>
      </c>
      <c r="E1004" t="str">
        <f t="shared" si="37"/>
        <v>35Saint-Symphorien</v>
      </c>
      <c r="F1004">
        <v>35317</v>
      </c>
    </row>
    <row r="1005" spans="3:6" x14ac:dyDescent="0.25">
      <c r="C1005" s="388" t="str">
        <f t="shared" si="36"/>
        <v>35</v>
      </c>
      <c r="D1005" t="s">
        <v>1421</v>
      </c>
      <c r="E1005" t="str">
        <f t="shared" si="37"/>
        <v>35Saint-Thual</v>
      </c>
      <c r="F1005">
        <v>35318</v>
      </c>
    </row>
    <row r="1006" spans="3:6" x14ac:dyDescent="0.25">
      <c r="C1006" s="388" t="str">
        <f t="shared" si="36"/>
        <v>35</v>
      </c>
      <c r="D1006" t="s">
        <v>1542</v>
      </c>
      <c r="E1006" t="str">
        <f t="shared" si="37"/>
        <v>35Saint-Thurial</v>
      </c>
      <c r="F1006">
        <v>35319</v>
      </c>
    </row>
    <row r="1007" spans="3:6" x14ac:dyDescent="0.25">
      <c r="C1007" s="388" t="str">
        <f t="shared" si="36"/>
        <v>35</v>
      </c>
      <c r="D1007" t="s">
        <v>917</v>
      </c>
      <c r="E1007" t="str">
        <f t="shared" si="37"/>
        <v>35Saint-Uniac</v>
      </c>
      <c r="F1007">
        <v>35320</v>
      </c>
    </row>
    <row r="1008" spans="3:6" x14ac:dyDescent="0.25">
      <c r="C1008" s="388" t="str">
        <f t="shared" si="36"/>
        <v>35</v>
      </c>
      <c r="D1008" t="s">
        <v>1373</v>
      </c>
      <c r="E1008" t="str">
        <f t="shared" si="37"/>
        <v>35Saulnières</v>
      </c>
      <c r="F1008">
        <v>35321</v>
      </c>
    </row>
    <row r="1009" spans="3:6" x14ac:dyDescent="0.25">
      <c r="C1009" s="388" t="str">
        <f t="shared" si="36"/>
        <v>35</v>
      </c>
      <c r="D1009" t="s">
        <v>1415</v>
      </c>
      <c r="E1009" t="str">
        <f t="shared" si="37"/>
        <v>35Sens-de-Bretagne</v>
      </c>
      <c r="F1009">
        <v>35326</v>
      </c>
    </row>
    <row r="1010" spans="3:6" x14ac:dyDescent="0.25">
      <c r="C1010" s="388" t="str">
        <f t="shared" si="36"/>
        <v>35</v>
      </c>
      <c r="D1010" t="s">
        <v>807</v>
      </c>
      <c r="E1010" t="str">
        <f t="shared" si="37"/>
        <v>35Servon-sur-Vilaine</v>
      </c>
      <c r="F1010">
        <v>35327</v>
      </c>
    </row>
    <row r="1011" spans="3:6" x14ac:dyDescent="0.25">
      <c r="C1011" s="388" t="str">
        <f t="shared" si="36"/>
        <v>35</v>
      </c>
      <c r="D1011" t="s">
        <v>974</v>
      </c>
      <c r="E1011" t="str">
        <f t="shared" si="37"/>
        <v>35Sixt-sur-Aff</v>
      </c>
      <c r="F1011">
        <v>35328</v>
      </c>
    </row>
    <row r="1012" spans="3:6" x14ac:dyDescent="0.25">
      <c r="C1012" s="388" t="str">
        <f t="shared" si="36"/>
        <v>35</v>
      </c>
      <c r="D1012" t="s">
        <v>431</v>
      </c>
      <c r="E1012" t="str">
        <f t="shared" si="37"/>
        <v>35Sougéal</v>
      </c>
      <c r="F1012">
        <v>35329</v>
      </c>
    </row>
    <row r="1013" spans="3:6" x14ac:dyDescent="0.25">
      <c r="C1013" s="388" t="str">
        <f t="shared" si="36"/>
        <v>35</v>
      </c>
      <c r="D1013" t="s">
        <v>1165</v>
      </c>
      <c r="E1013" t="str">
        <f t="shared" si="37"/>
        <v>35Taillis</v>
      </c>
      <c r="F1013">
        <v>35330</v>
      </c>
    </row>
    <row r="1014" spans="3:6" x14ac:dyDescent="0.25">
      <c r="C1014" s="388" t="str">
        <f t="shared" si="36"/>
        <v>35</v>
      </c>
      <c r="D1014" t="s">
        <v>675</v>
      </c>
      <c r="E1014" t="str">
        <f t="shared" si="37"/>
        <v>35Talensac</v>
      </c>
      <c r="F1014">
        <v>35331</v>
      </c>
    </row>
    <row r="1015" spans="3:6" x14ac:dyDescent="0.25">
      <c r="C1015" s="388" t="str">
        <f t="shared" si="36"/>
        <v>35</v>
      </c>
      <c r="D1015" t="s">
        <v>497</v>
      </c>
      <c r="E1015" t="str">
        <f t="shared" si="37"/>
        <v>35Teillay</v>
      </c>
      <c r="F1015">
        <v>35332</v>
      </c>
    </row>
    <row r="1016" spans="3:6" x14ac:dyDescent="0.25">
      <c r="C1016" s="388" t="str">
        <f t="shared" si="36"/>
        <v>35</v>
      </c>
      <c r="D1016" t="s">
        <v>842</v>
      </c>
      <c r="E1016" t="str">
        <f t="shared" si="37"/>
        <v>35Thorigné-Fouillard</v>
      </c>
      <c r="F1016">
        <v>35334</v>
      </c>
    </row>
    <row r="1017" spans="3:6" x14ac:dyDescent="0.25">
      <c r="C1017" s="388" t="str">
        <f t="shared" si="36"/>
        <v>35</v>
      </c>
      <c r="D1017" t="s">
        <v>486</v>
      </c>
      <c r="E1017" t="str">
        <f t="shared" si="37"/>
        <v>35Thourie</v>
      </c>
      <c r="F1017">
        <v>35335</v>
      </c>
    </row>
    <row r="1018" spans="3:6" x14ac:dyDescent="0.25">
      <c r="C1018" s="388" t="str">
        <f t="shared" si="36"/>
        <v>35</v>
      </c>
      <c r="D1018" t="s">
        <v>1398</v>
      </c>
      <c r="E1018" t="str">
        <f t="shared" si="37"/>
        <v>35Tinténiac</v>
      </c>
      <c r="F1018">
        <v>35337</v>
      </c>
    </row>
    <row r="1019" spans="3:6" x14ac:dyDescent="0.25">
      <c r="C1019" s="388" t="str">
        <f t="shared" si="36"/>
        <v>35</v>
      </c>
      <c r="D1019" t="s">
        <v>1110</v>
      </c>
      <c r="E1019" t="str">
        <f t="shared" si="37"/>
        <v>35Torcé</v>
      </c>
      <c r="F1019">
        <v>35338</v>
      </c>
    </row>
    <row r="1020" spans="3:6" x14ac:dyDescent="0.25">
      <c r="C1020" s="388" t="str">
        <f t="shared" si="36"/>
        <v>35</v>
      </c>
      <c r="D1020" t="s">
        <v>1409</v>
      </c>
      <c r="E1020" t="str">
        <f t="shared" si="37"/>
        <v>35Trans-la-Forêt</v>
      </c>
      <c r="F1020">
        <v>35339</v>
      </c>
    </row>
    <row r="1021" spans="3:6" x14ac:dyDescent="0.25">
      <c r="C1021" s="388" t="str">
        <f t="shared" si="36"/>
        <v>35</v>
      </c>
      <c r="D1021" t="s">
        <v>1545</v>
      </c>
      <c r="E1021" t="str">
        <f t="shared" si="37"/>
        <v>35Treffendel</v>
      </c>
      <c r="F1021">
        <v>35340</v>
      </c>
    </row>
    <row r="1022" spans="3:6" x14ac:dyDescent="0.25">
      <c r="C1022" s="388" t="str">
        <f t="shared" si="36"/>
        <v>35</v>
      </c>
      <c r="D1022" t="s">
        <v>1418</v>
      </c>
      <c r="E1022" t="str">
        <f t="shared" si="37"/>
        <v>35Trémeheuc</v>
      </c>
      <c r="F1022">
        <v>35342</v>
      </c>
    </row>
    <row r="1023" spans="3:6" x14ac:dyDescent="0.25">
      <c r="C1023" s="388" t="str">
        <f t="shared" si="36"/>
        <v>35</v>
      </c>
      <c r="D1023" t="s">
        <v>1333</v>
      </c>
      <c r="E1023" t="str">
        <f t="shared" si="37"/>
        <v>35Tresbœuf</v>
      </c>
      <c r="F1023">
        <v>35343</v>
      </c>
    </row>
    <row r="1024" spans="3:6" x14ac:dyDescent="0.25">
      <c r="C1024" s="388" t="str">
        <f t="shared" si="36"/>
        <v>35</v>
      </c>
      <c r="D1024" t="s">
        <v>1534</v>
      </c>
      <c r="E1024" t="str">
        <f t="shared" si="37"/>
        <v>35Trévérien</v>
      </c>
      <c r="F1024">
        <v>35345</v>
      </c>
    </row>
    <row r="1025" spans="3:6" x14ac:dyDescent="0.25">
      <c r="C1025" s="388" t="str">
        <f t="shared" ref="C1025:C1037" si="38">LEFT(F1025,2)</f>
        <v>35</v>
      </c>
      <c r="D1025" t="s">
        <v>1592</v>
      </c>
      <c r="E1025" t="str">
        <f t="shared" ref="E1025:E1037" si="39">CONCATENATE(C1025,D1025)</f>
        <v>35Trimer</v>
      </c>
      <c r="F1025">
        <v>35346</v>
      </c>
    </row>
    <row r="1026" spans="3:6" x14ac:dyDescent="0.25">
      <c r="C1026" s="388" t="str">
        <f t="shared" si="38"/>
        <v>35</v>
      </c>
      <c r="D1026" t="s">
        <v>881</v>
      </c>
      <c r="E1026" t="str">
        <f t="shared" si="39"/>
        <v>35Val d'Anast</v>
      </c>
      <c r="F1026">
        <v>35168</v>
      </c>
    </row>
    <row r="1027" spans="3:6" x14ac:dyDescent="0.25">
      <c r="C1027" s="388" t="str">
        <f t="shared" si="38"/>
        <v>35</v>
      </c>
      <c r="D1027" t="s">
        <v>929</v>
      </c>
      <c r="E1027" t="str">
        <f t="shared" si="39"/>
        <v>35Val-Couesnon</v>
      </c>
      <c r="F1027">
        <v>35004</v>
      </c>
    </row>
    <row r="1028" spans="3:6" x14ac:dyDescent="0.25">
      <c r="C1028" s="388" t="str">
        <f t="shared" si="38"/>
        <v>35</v>
      </c>
      <c r="D1028" t="s">
        <v>1564</v>
      </c>
      <c r="E1028" t="str">
        <f t="shared" si="39"/>
        <v>35Val-d'Izé</v>
      </c>
      <c r="F1028">
        <v>35347</v>
      </c>
    </row>
    <row r="1029" spans="3:6" x14ac:dyDescent="0.25">
      <c r="C1029" s="388" t="str">
        <f t="shared" si="38"/>
        <v>35</v>
      </c>
      <c r="D1029" t="s">
        <v>1151</v>
      </c>
      <c r="E1029" t="str">
        <f t="shared" si="39"/>
        <v>35Vergéal</v>
      </c>
      <c r="F1029">
        <v>35350</v>
      </c>
    </row>
    <row r="1030" spans="3:6" x14ac:dyDescent="0.25">
      <c r="C1030" s="388" t="str">
        <f t="shared" si="38"/>
        <v>35</v>
      </c>
      <c r="D1030" t="s">
        <v>983</v>
      </c>
      <c r="E1030" t="str">
        <f t="shared" si="39"/>
        <v>35Vern-sur-Seiche</v>
      </c>
      <c r="F1030">
        <v>35352</v>
      </c>
    </row>
    <row r="1031" spans="3:6" x14ac:dyDescent="0.25">
      <c r="C1031" s="388" t="str">
        <f t="shared" si="38"/>
        <v>35</v>
      </c>
      <c r="D1031" t="s">
        <v>987</v>
      </c>
      <c r="E1031" t="str">
        <f t="shared" si="39"/>
        <v>35Vezin-le-Coquet</v>
      </c>
      <c r="F1031">
        <v>35353</v>
      </c>
    </row>
    <row r="1032" spans="3:6" x14ac:dyDescent="0.25">
      <c r="C1032" s="388" t="str">
        <f t="shared" si="38"/>
        <v>35</v>
      </c>
      <c r="D1032" t="s">
        <v>1082</v>
      </c>
      <c r="E1032" t="str">
        <f t="shared" si="39"/>
        <v>35Vieux-Viel</v>
      </c>
      <c r="F1032">
        <v>35354</v>
      </c>
    </row>
    <row r="1033" spans="3:6" x14ac:dyDescent="0.25">
      <c r="C1033" s="388" t="str">
        <f t="shared" si="38"/>
        <v>35</v>
      </c>
      <c r="D1033" t="s">
        <v>1399</v>
      </c>
      <c r="E1033" t="str">
        <f t="shared" si="39"/>
        <v>35Vieux-Vy-sur-Couesnon</v>
      </c>
      <c r="F1033">
        <v>35355</v>
      </c>
    </row>
    <row r="1034" spans="3:6" x14ac:dyDescent="0.25">
      <c r="C1034" s="388" t="str">
        <f t="shared" si="38"/>
        <v>35</v>
      </c>
      <c r="D1034" t="s">
        <v>1407</v>
      </c>
      <c r="E1034" t="str">
        <f t="shared" si="39"/>
        <v>35Vignoc</v>
      </c>
      <c r="F1034">
        <v>35356</v>
      </c>
    </row>
    <row r="1035" spans="3:6" x14ac:dyDescent="0.25">
      <c r="C1035" s="388" t="str">
        <f t="shared" si="38"/>
        <v>35</v>
      </c>
      <c r="D1035" t="s">
        <v>1142</v>
      </c>
      <c r="E1035" t="str">
        <f t="shared" si="39"/>
        <v>35Villamée</v>
      </c>
      <c r="F1035">
        <v>35357</v>
      </c>
    </row>
    <row r="1036" spans="3:6" x14ac:dyDescent="0.25">
      <c r="C1036" s="388" t="str">
        <f t="shared" si="38"/>
        <v>35</v>
      </c>
      <c r="D1036" t="s">
        <v>1150</v>
      </c>
      <c r="E1036" t="str">
        <f t="shared" si="39"/>
        <v>35Visseiche</v>
      </c>
      <c r="F1036">
        <v>35359</v>
      </c>
    </row>
    <row r="1037" spans="3:6" x14ac:dyDescent="0.25">
      <c r="C1037" s="388" t="str">
        <f t="shared" si="38"/>
        <v>35</v>
      </c>
      <c r="D1037" t="s">
        <v>793</v>
      </c>
      <c r="E1037" t="str">
        <f t="shared" si="39"/>
        <v>35Vitré</v>
      </c>
      <c r="F1037">
        <v>35360</v>
      </c>
    </row>
    <row r="1055" spans="3:6" x14ac:dyDescent="0.25">
      <c r="C1055" s="388" t="str">
        <f t="shared" ref="C1055:C1118" si="40">LEFT(F1055,2)</f>
        <v>50</v>
      </c>
      <c r="D1055" t="s">
        <v>1212</v>
      </c>
      <c r="E1055" t="str">
        <f t="shared" ref="E1055:E1118" si="41">CONCATENATE(C1055,D1055)</f>
        <v>50Hamelin</v>
      </c>
      <c r="F1055">
        <v>50229</v>
      </c>
    </row>
    <row r="1056" spans="3:6" x14ac:dyDescent="0.25">
      <c r="C1056" s="388" t="str">
        <f t="shared" si="40"/>
        <v>56</v>
      </c>
      <c r="D1056" t="s">
        <v>801</v>
      </c>
      <c r="E1056" t="str">
        <f t="shared" si="41"/>
        <v>56Allaire</v>
      </c>
      <c r="F1056">
        <v>56001</v>
      </c>
    </row>
    <row r="1057" spans="3:6" x14ac:dyDescent="0.25">
      <c r="C1057" s="388" t="str">
        <f t="shared" si="40"/>
        <v>56</v>
      </c>
      <c r="D1057" t="s">
        <v>1613</v>
      </c>
      <c r="E1057" t="str">
        <f t="shared" si="41"/>
        <v>56Ambon</v>
      </c>
      <c r="F1057">
        <v>56002</v>
      </c>
    </row>
    <row r="1058" spans="3:6" x14ac:dyDescent="0.25">
      <c r="C1058" s="388" t="str">
        <f t="shared" si="40"/>
        <v>56</v>
      </c>
      <c r="D1058" t="s">
        <v>449</v>
      </c>
      <c r="E1058" t="str">
        <f t="shared" si="41"/>
        <v>56Arradon</v>
      </c>
      <c r="F1058">
        <v>56003</v>
      </c>
    </row>
    <row r="1059" spans="3:6" x14ac:dyDescent="0.25">
      <c r="C1059" s="388" t="str">
        <f t="shared" si="40"/>
        <v>56</v>
      </c>
      <c r="D1059" t="s">
        <v>489</v>
      </c>
      <c r="E1059" t="str">
        <f t="shared" si="41"/>
        <v>56Arzal</v>
      </c>
      <c r="F1059">
        <v>56004</v>
      </c>
    </row>
    <row r="1060" spans="3:6" x14ac:dyDescent="0.25">
      <c r="C1060" s="388" t="str">
        <f t="shared" si="40"/>
        <v>56</v>
      </c>
      <c r="D1060" t="s">
        <v>1339</v>
      </c>
      <c r="E1060" t="str">
        <f t="shared" si="41"/>
        <v>56Arzon</v>
      </c>
      <c r="F1060">
        <v>56005</v>
      </c>
    </row>
    <row r="1061" spans="3:6" x14ac:dyDescent="0.25">
      <c r="C1061" s="388" t="str">
        <f t="shared" si="40"/>
        <v>56</v>
      </c>
      <c r="D1061" t="s">
        <v>971</v>
      </c>
      <c r="E1061" t="str">
        <f t="shared" si="41"/>
        <v>56Augan</v>
      </c>
      <c r="F1061">
        <v>56006</v>
      </c>
    </row>
    <row r="1062" spans="3:6" x14ac:dyDescent="0.25">
      <c r="C1062" s="388" t="str">
        <f t="shared" si="40"/>
        <v>56</v>
      </c>
      <c r="D1062" t="s">
        <v>440</v>
      </c>
      <c r="E1062" t="str">
        <f t="shared" si="41"/>
        <v>56Auray</v>
      </c>
      <c r="F1062">
        <v>56007</v>
      </c>
    </row>
    <row r="1063" spans="3:6" x14ac:dyDescent="0.25">
      <c r="C1063" s="388" t="str">
        <f t="shared" si="40"/>
        <v>56</v>
      </c>
      <c r="D1063" t="s">
        <v>452</v>
      </c>
      <c r="E1063" t="str">
        <f t="shared" si="41"/>
        <v>56Baden</v>
      </c>
      <c r="F1063">
        <v>56008</v>
      </c>
    </row>
    <row r="1064" spans="3:6" x14ac:dyDescent="0.25">
      <c r="C1064" s="388" t="str">
        <f t="shared" si="40"/>
        <v>56</v>
      </c>
      <c r="D1064" t="s">
        <v>1523</v>
      </c>
      <c r="E1064" t="str">
        <f t="shared" si="41"/>
        <v>56Bangor</v>
      </c>
      <c r="F1064">
        <v>56009</v>
      </c>
    </row>
    <row r="1065" spans="3:6" x14ac:dyDescent="0.25">
      <c r="C1065" s="388" t="str">
        <f t="shared" si="40"/>
        <v>56</v>
      </c>
      <c r="D1065" t="s">
        <v>856</v>
      </c>
      <c r="E1065" t="str">
        <f t="shared" si="41"/>
        <v>56Baud</v>
      </c>
      <c r="F1065">
        <v>56010</v>
      </c>
    </row>
    <row r="1066" spans="3:6" x14ac:dyDescent="0.25">
      <c r="C1066" s="388" t="str">
        <f t="shared" si="40"/>
        <v>56</v>
      </c>
      <c r="D1066" t="s">
        <v>791</v>
      </c>
      <c r="E1066" t="str">
        <f t="shared" si="41"/>
        <v>56Béganne</v>
      </c>
      <c r="F1066">
        <v>56011</v>
      </c>
    </row>
    <row r="1067" spans="3:6" x14ac:dyDescent="0.25">
      <c r="C1067" s="388" t="str">
        <f t="shared" si="40"/>
        <v>56</v>
      </c>
      <c r="D1067" t="s">
        <v>1036</v>
      </c>
      <c r="E1067" t="str">
        <f t="shared" si="41"/>
        <v>56Beignon</v>
      </c>
      <c r="F1067">
        <v>56012</v>
      </c>
    </row>
    <row r="1068" spans="3:6" x14ac:dyDescent="0.25">
      <c r="C1068" s="388" t="str">
        <f t="shared" si="40"/>
        <v>56</v>
      </c>
      <c r="D1068" t="s">
        <v>872</v>
      </c>
      <c r="E1068" t="str">
        <f t="shared" si="41"/>
        <v>56Belz</v>
      </c>
      <c r="F1068">
        <v>56013</v>
      </c>
    </row>
    <row r="1069" spans="3:6" x14ac:dyDescent="0.25">
      <c r="C1069" s="388" t="str">
        <f t="shared" si="40"/>
        <v>56</v>
      </c>
      <c r="D1069" t="s">
        <v>942</v>
      </c>
      <c r="E1069" t="str">
        <f t="shared" si="41"/>
        <v>56Berné</v>
      </c>
      <c r="F1069">
        <v>56014</v>
      </c>
    </row>
    <row r="1070" spans="3:6" x14ac:dyDescent="0.25">
      <c r="C1070" s="388" t="str">
        <f t="shared" si="40"/>
        <v>56</v>
      </c>
      <c r="D1070" t="s">
        <v>960</v>
      </c>
      <c r="E1070" t="str">
        <f t="shared" si="41"/>
        <v>56Berric</v>
      </c>
      <c r="F1070">
        <v>56015</v>
      </c>
    </row>
    <row r="1071" spans="3:6" x14ac:dyDescent="0.25">
      <c r="C1071" s="388" t="str">
        <f t="shared" si="40"/>
        <v>56</v>
      </c>
      <c r="D1071" t="s">
        <v>1018</v>
      </c>
      <c r="E1071" t="str">
        <f t="shared" si="41"/>
        <v>56Bignan</v>
      </c>
      <c r="F1071">
        <v>56017</v>
      </c>
    </row>
    <row r="1072" spans="3:6" x14ac:dyDescent="0.25">
      <c r="C1072" s="388" t="str">
        <f t="shared" si="40"/>
        <v>56</v>
      </c>
      <c r="D1072" t="s">
        <v>430</v>
      </c>
      <c r="E1072" t="str">
        <f t="shared" si="41"/>
        <v>56Billiers</v>
      </c>
      <c r="F1072">
        <v>56018</v>
      </c>
    </row>
    <row r="1073" spans="3:6" x14ac:dyDescent="0.25">
      <c r="C1073" s="388" t="str">
        <f t="shared" si="40"/>
        <v>56</v>
      </c>
      <c r="D1073" t="s">
        <v>1312</v>
      </c>
      <c r="E1073" t="str">
        <f t="shared" si="41"/>
        <v>56Billio</v>
      </c>
      <c r="F1073">
        <v>56019</v>
      </c>
    </row>
    <row r="1074" spans="3:6" x14ac:dyDescent="0.25">
      <c r="C1074" s="388" t="str">
        <f t="shared" si="40"/>
        <v>56</v>
      </c>
      <c r="D1074" t="s">
        <v>1306</v>
      </c>
      <c r="E1074" t="str">
        <f t="shared" si="41"/>
        <v>56Bohal</v>
      </c>
      <c r="F1074">
        <v>56020</v>
      </c>
    </row>
    <row r="1075" spans="3:6" x14ac:dyDescent="0.25">
      <c r="C1075" s="388" t="str">
        <f t="shared" si="40"/>
        <v>56</v>
      </c>
      <c r="D1075" t="s">
        <v>1626</v>
      </c>
      <c r="E1075" t="str">
        <f t="shared" si="41"/>
        <v>56Bono</v>
      </c>
      <c r="F1075">
        <v>56262</v>
      </c>
    </row>
    <row r="1076" spans="3:6" x14ac:dyDescent="0.25">
      <c r="C1076" s="388" t="str">
        <f t="shared" si="40"/>
        <v>56</v>
      </c>
      <c r="D1076" t="s">
        <v>861</v>
      </c>
      <c r="E1076" t="str">
        <f t="shared" si="41"/>
        <v>56Brandérion</v>
      </c>
      <c r="F1076">
        <v>56021</v>
      </c>
    </row>
    <row r="1077" spans="3:6" x14ac:dyDescent="0.25">
      <c r="C1077" s="388" t="str">
        <f t="shared" si="40"/>
        <v>56</v>
      </c>
      <c r="D1077" t="s">
        <v>1022</v>
      </c>
      <c r="E1077" t="str">
        <f t="shared" si="41"/>
        <v>56Brandivy</v>
      </c>
      <c r="F1077">
        <v>56022</v>
      </c>
    </row>
    <row r="1078" spans="3:6" x14ac:dyDescent="0.25">
      <c r="C1078" s="388" t="str">
        <f t="shared" si="40"/>
        <v>56</v>
      </c>
      <c r="D1078" t="s">
        <v>1028</v>
      </c>
      <c r="E1078" t="str">
        <f t="shared" si="41"/>
        <v>56Brech</v>
      </c>
      <c r="F1078">
        <v>56023</v>
      </c>
    </row>
    <row r="1079" spans="3:6" x14ac:dyDescent="0.25">
      <c r="C1079" s="388" t="str">
        <f t="shared" si="40"/>
        <v>56</v>
      </c>
      <c r="D1079" t="s">
        <v>1048</v>
      </c>
      <c r="E1079" t="str">
        <f t="shared" si="41"/>
        <v>56Bréhan</v>
      </c>
      <c r="F1079">
        <v>56024</v>
      </c>
    </row>
    <row r="1080" spans="3:6" x14ac:dyDescent="0.25">
      <c r="C1080" s="388" t="str">
        <f t="shared" si="40"/>
        <v>56</v>
      </c>
      <c r="D1080" t="s">
        <v>1038</v>
      </c>
      <c r="E1080" t="str">
        <f t="shared" si="41"/>
        <v>56Brignac</v>
      </c>
      <c r="F1080">
        <v>56025</v>
      </c>
    </row>
    <row r="1081" spans="3:6" x14ac:dyDescent="0.25">
      <c r="C1081" s="388" t="str">
        <f t="shared" si="40"/>
        <v>56</v>
      </c>
      <c r="D1081" t="s">
        <v>867</v>
      </c>
      <c r="E1081" t="str">
        <f t="shared" si="41"/>
        <v>56Bubry</v>
      </c>
      <c r="F1081">
        <v>56026</v>
      </c>
    </row>
    <row r="1082" spans="3:6" x14ac:dyDescent="0.25">
      <c r="C1082" s="388" t="str">
        <f t="shared" si="40"/>
        <v>56</v>
      </c>
      <c r="D1082" t="s">
        <v>1316</v>
      </c>
      <c r="E1082" t="str">
        <f t="shared" si="41"/>
        <v>56Buléon</v>
      </c>
      <c r="F1082">
        <v>56027</v>
      </c>
    </row>
    <row r="1083" spans="3:6" x14ac:dyDescent="0.25">
      <c r="C1083" s="388" t="str">
        <f t="shared" si="40"/>
        <v>56</v>
      </c>
      <c r="D1083" t="s">
        <v>1292</v>
      </c>
      <c r="E1083" t="str">
        <f t="shared" si="41"/>
        <v>56Caden</v>
      </c>
      <c r="F1083">
        <v>56028</v>
      </c>
    </row>
    <row r="1084" spans="3:6" x14ac:dyDescent="0.25">
      <c r="C1084" s="388" t="str">
        <f t="shared" si="40"/>
        <v>56</v>
      </c>
      <c r="D1084" t="s">
        <v>502</v>
      </c>
      <c r="E1084" t="str">
        <f t="shared" si="41"/>
        <v>56Calan</v>
      </c>
      <c r="F1084">
        <v>56029</v>
      </c>
    </row>
    <row r="1085" spans="3:6" x14ac:dyDescent="0.25">
      <c r="C1085" s="388" t="str">
        <f t="shared" si="40"/>
        <v>56</v>
      </c>
      <c r="D1085" t="s">
        <v>603</v>
      </c>
      <c r="E1085" t="str">
        <f t="shared" si="41"/>
        <v>56Camoël</v>
      </c>
      <c r="F1085">
        <v>56030</v>
      </c>
    </row>
    <row r="1086" spans="3:6" x14ac:dyDescent="0.25">
      <c r="C1086" s="388" t="str">
        <f t="shared" si="40"/>
        <v>56</v>
      </c>
      <c r="D1086" t="s">
        <v>857</v>
      </c>
      <c r="E1086" t="str">
        <f t="shared" si="41"/>
        <v>56Camors</v>
      </c>
      <c r="F1086">
        <v>56031</v>
      </c>
    </row>
    <row r="1087" spans="3:6" x14ac:dyDescent="0.25">
      <c r="C1087" s="388" t="str">
        <f t="shared" si="40"/>
        <v>56</v>
      </c>
      <c r="D1087" t="s">
        <v>1034</v>
      </c>
      <c r="E1087" t="str">
        <f t="shared" si="41"/>
        <v>56Campénéac</v>
      </c>
      <c r="F1087">
        <v>56032</v>
      </c>
    </row>
    <row r="1088" spans="3:6" x14ac:dyDescent="0.25">
      <c r="C1088" s="388" t="str">
        <f t="shared" si="40"/>
        <v>56</v>
      </c>
      <c r="D1088" t="s">
        <v>879</v>
      </c>
      <c r="E1088" t="str">
        <f t="shared" si="41"/>
        <v>56Carentoir</v>
      </c>
      <c r="F1088">
        <v>56033</v>
      </c>
    </row>
    <row r="1089" spans="3:6" x14ac:dyDescent="0.25">
      <c r="C1089" s="388" t="str">
        <f t="shared" si="40"/>
        <v>56</v>
      </c>
      <c r="D1089" t="s">
        <v>703</v>
      </c>
      <c r="E1089" t="str">
        <f t="shared" si="41"/>
        <v>56Carnac</v>
      </c>
      <c r="F1089">
        <v>56034</v>
      </c>
    </row>
    <row r="1090" spans="3:6" x14ac:dyDescent="0.25">
      <c r="C1090" s="388" t="str">
        <f t="shared" si="40"/>
        <v>56</v>
      </c>
      <c r="D1090" t="s">
        <v>973</v>
      </c>
      <c r="E1090" t="str">
        <f t="shared" si="41"/>
        <v>56Caro</v>
      </c>
      <c r="F1090">
        <v>56035</v>
      </c>
    </row>
    <row r="1091" spans="3:6" x14ac:dyDescent="0.25">
      <c r="C1091" s="388" t="str">
        <f t="shared" si="40"/>
        <v>56</v>
      </c>
      <c r="D1091" t="s">
        <v>465</v>
      </c>
      <c r="E1091" t="str">
        <f t="shared" si="41"/>
        <v>56Caudan</v>
      </c>
      <c r="F1091">
        <v>56036</v>
      </c>
    </row>
    <row r="1092" spans="3:6" x14ac:dyDescent="0.25">
      <c r="C1092" s="388" t="str">
        <f t="shared" si="40"/>
        <v>56</v>
      </c>
      <c r="D1092" t="s">
        <v>1061</v>
      </c>
      <c r="E1092" t="str">
        <f t="shared" si="41"/>
        <v>56Cléguer</v>
      </c>
      <c r="F1092">
        <v>56040</v>
      </c>
    </row>
    <row r="1093" spans="3:6" x14ac:dyDescent="0.25">
      <c r="C1093" s="388" t="str">
        <f t="shared" si="40"/>
        <v>56</v>
      </c>
      <c r="D1093" t="s">
        <v>1198</v>
      </c>
      <c r="E1093" t="str">
        <f t="shared" si="41"/>
        <v>56Cléguérec</v>
      </c>
      <c r="F1093">
        <v>56041</v>
      </c>
    </row>
    <row r="1094" spans="3:6" x14ac:dyDescent="0.25">
      <c r="C1094" s="388" t="str">
        <f t="shared" si="40"/>
        <v>56</v>
      </c>
      <c r="D1094" t="s">
        <v>1001</v>
      </c>
      <c r="E1094" t="str">
        <f t="shared" si="41"/>
        <v>56Colpo</v>
      </c>
      <c r="F1094">
        <v>56042</v>
      </c>
    </row>
    <row r="1095" spans="3:6" x14ac:dyDescent="0.25">
      <c r="C1095" s="388" t="str">
        <f t="shared" si="40"/>
        <v>56</v>
      </c>
      <c r="D1095" t="s">
        <v>1046</v>
      </c>
      <c r="E1095" t="str">
        <f t="shared" si="41"/>
        <v>56Concoret</v>
      </c>
      <c r="F1095">
        <v>56043</v>
      </c>
    </row>
    <row r="1096" spans="3:6" x14ac:dyDescent="0.25">
      <c r="C1096" s="388" t="str">
        <f t="shared" si="40"/>
        <v>56</v>
      </c>
      <c r="D1096" t="s">
        <v>924</v>
      </c>
      <c r="E1096" t="str">
        <f t="shared" si="41"/>
        <v>56Cournon</v>
      </c>
      <c r="F1096">
        <v>56044</v>
      </c>
    </row>
    <row r="1097" spans="3:6" x14ac:dyDescent="0.25">
      <c r="C1097" s="388" t="str">
        <f t="shared" si="40"/>
        <v>56</v>
      </c>
      <c r="D1097" t="s">
        <v>1221</v>
      </c>
      <c r="E1097" t="str">
        <f t="shared" si="41"/>
        <v>56Crac'h</v>
      </c>
      <c r="F1097">
        <v>56046</v>
      </c>
    </row>
    <row r="1098" spans="3:6" x14ac:dyDescent="0.25">
      <c r="C1098" s="388" t="str">
        <f t="shared" si="40"/>
        <v>56</v>
      </c>
      <c r="D1098" t="s">
        <v>493</v>
      </c>
      <c r="E1098" t="str">
        <f t="shared" si="41"/>
        <v>56Crédin</v>
      </c>
      <c r="F1098">
        <v>56047</v>
      </c>
    </row>
    <row r="1099" spans="3:6" x14ac:dyDescent="0.25">
      <c r="C1099" s="388" t="str">
        <f t="shared" si="40"/>
        <v>56</v>
      </c>
      <c r="D1099" t="s">
        <v>1042</v>
      </c>
      <c r="E1099" t="str">
        <f t="shared" si="41"/>
        <v>56Croixanvec</v>
      </c>
      <c r="F1099">
        <v>56049</v>
      </c>
    </row>
    <row r="1100" spans="3:6" x14ac:dyDescent="0.25">
      <c r="C1100" s="388" t="str">
        <f t="shared" si="40"/>
        <v>56</v>
      </c>
      <c r="D1100" t="s">
        <v>977</v>
      </c>
      <c r="E1100" t="str">
        <f t="shared" si="41"/>
        <v>56Cruguel</v>
      </c>
      <c r="F1100">
        <v>56051</v>
      </c>
    </row>
    <row r="1101" spans="3:6" x14ac:dyDescent="0.25">
      <c r="C1101" s="388" t="str">
        <f t="shared" si="40"/>
        <v>56</v>
      </c>
      <c r="D1101" t="s">
        <v>1615</v>
      </c>
      <c r="E1101" t="str">
        <f t="shared" si="41"/>
        <v>56Damgan</v>
      </c>
      <c r="F1101">
        <v>56052</v>
      </c>
    </row>
    <row r="1102" spans="3:6" x14ac:dyDescent="0.25">
      <c r="C1102" s="388" t="str">
        <f t="shared" si="40"/>
        <v>56</v>
      </c>
      <c r="D1102" t="s">
        <v>1003</v>
      </c>
      <c r="E1102" t="str">
        <f t="shared" si="41"/>
        <v>56Elven</v>
      </c>
      <c r="F1102">
        <v>56053</v>
      </c>
    </row>
    <row r="1103" spans="3:6" x14ac:dyDescent="0.25">
      <c r="C1103" s="388" t="str">
        <f t="shared" si="40"/>
        <v>56</v>
      </c>
      <c r="D1103" t="s">
        <v>688</v>
      </c>
      <c r="E1103" t="str">
        <f t="shared" si="41"/>
        <v>56Erdeven</v>
      </c>
      <c r="F1103">
        <v>56054</v>
      </c>
    </row>
    <row r="1104" spans="3:6" x14ac:dyDescent="0.25">
      <c r="C1104" s="388" t="str">
        <f t="shared" si="40"/>
        <v>56</v>
      </c>
      <c r="D1104" t="s">
        <v>860</v>
      </c>
      <c r="E1104" t="str">
        <f t="shared" si="41"/>
        <v>56Étel</v>
      </c>
      <c r="F1104">
        <v>56055</v>
      </c>
    </row>
    <row r="1105" spans="3:6" x14ac:dyDescent="0.25">
      <c r="C1105" s="388" t="str">
        <f t="shared" si="40"/>
        <v>56</v>
      </c>
      <c r="D1105" t="s">
        <v>656</v>
      </c>
      <c r="E1105" t="str">
        <f t="shared" si="41"/>
        <v>56Évellys</v>
      </c>
      <c r="F1105">
        <v>56144</v>
      </c>
    </row>
    <row r="1106" spans="3:6" x14ac:dyDescent="0.25">
      <c r="C1106" s="388" t="str">
        <f t="shared" si="40"/>
        <v>56</v>
      </c>
      <c r="D1106" t="s">
        <v>1267</v>
      </c>
      <c r="E1106" t="str">
        <f t="shared" si="41"/>
        <v>56Évriguet</v>
      </c>
      <c r="F1106">
        <v>56056</v>
      </c>
    </row>
    <row r="1107" spans="3:6" x14ac:dyDescent="0.25">
      <c r="C1107" s="388" t="str">
        <f t="shared" si="40"/>
        <v>56</v>
      </c>
      <c r="D1107" t="s">
        <v>443</v>
      </c>
      <c r="E1107" t="str">
        <f t="shared" si="41"/>
        <v>56Férel</v>
      </c>
      <c r="F1107">
        <v>56058</v>
      </c>
    </row>
    <row r="1108" spans="3:6" x14ac:dyDescent="0.25">
      <c r="C1108" s="388" t="str">
        <f t="shared" si="40"/>
        <v>56</v>
      </c>
      <c r="D1108" t="s">
        <v>878</v>
      </c>
      <c r="E1108" t="str">
        <f t="shared" si="41"/>
        <v>56Forges-de-Lanouée</v>
      </c>
      <c r="F1108">
        <v>56102</v>
      </c>
    </row>
    <row r="1109" spans="3:6" x14ac:dyDescent="0.25">
      <c r="C1109" s="388" t="str">
        <f t="shared" si="40"/>
        <v>56</v>
      </c>
      <c r="D1109" t="s">
        <v>720</v>
      </c>
      <c r="E1109" t="str">
        <f t="shared" si="41"/>
        <v>56Gâvres</v>
      </c>
      <c r="F1109">
        <v>56062</v>
      </c>
    </row>
    <row r="1110" spans="3:6" x14ac:dyDescent="0.25">
      <c r="C1110" s="388" t="str">
        <f t="shared" si="40"/>
        <v>56</v>
      </c>
      <c r="D1110" t="s">
        <v>695</v>
      </c>
      <c r="E1110" t="str">
        <f t="shared" si="41"/>
        <v>56Gestel</v>
      </c>
      <c r="F1110">
        <v>56063</v>
      </c>
    </row>
    <row r="1111" spans="3:6" x14ac:dyDescent="0.25">
      <c r="C1111" s="388" t="str">
        <f t="shared" si="40"/>
        <v>56</v>
      </c>
      <c r="D1111" t="s">
        <v>1579</v>
      </c>
      <c r="E1111" t="str">
        <f t="shared" si="41"/>
        <v>56Gourhel</v>
      </c>
      <c r="F1111">
        <v>56065</v>
      </c>
    </row>
    <row r="1112" spans="3:6" x14ac:dyDescent="0.25">
      <c r="C1112" s="388" t="str">
        <f t="shared" si="40"/>
        <v>56</v>
      </c>
      <c r="D1112" t="s">
        <v>944</v>
      </c>
      <c r="E1112" t="str">
        <f t="shared" si="41"/>
        <v>56Gourin</v>
      </c>
      <c r="F1112">
        <v>56066</v>
      </c>
    </row>
    <row r="1113" spans="3:6" x14ac:dyDescent="0.25">
      <c r="C1113" s="388" t="str">
        <f t="shared" si="40"/>
        <v>56</v>
      </c>
      <c r="D1113" t="s">
        <v>1024</v>
      </c>
      <c r="E1113" t="str">
        <f t="shared" si="41"/>
        <v>56Grand-Champ</v>
      </c>
      <c r="F1113">
        <v>56067</v>
      </c>
    </row>
    <row r="1114" spans="3:6" x14ac:dyDescent="0.25">
      <c r="C1114" s="388" t="str">
        <f t="shared" si="40"/>
        <v>56</v>
      </c>
      <c r="D1114" t="s">
        <v>803</v>
      </c>
      <c r="E1114" t="str">
        <f t="shared" si="41"/>
        <v>56Groix</v>
      </c>
      <c r="F1114">
        <v>56069</v>
      </c>
    </row>
    <row r="1115" spans="3:6" x14ac:dyDescent="0.25">
      <c r="C1115" s="388" t="str">
        <f t="shared" si="40"/>
        <v>56</v>
      </c>
      <c r="D1115" t="s">
        <v>473</v>
      </c>
      <c r="E1115" t="str">
        <f t="shared" si="41"/>
        <v>56Guégon</v>
      </c>
      <c r="F1115">
        <v>56070</v>
      </c>
    </row>
    <row r="1116" spans="3:6" x14ac:dyDescent="0.25">
      <c r="C1116" s="388" t="str">
        <f t="shared" si="40"/>
        <v>56</v>
      </c>
      <c r="D1116" t="s">
        <v>1265</v>
      </c>
      <c r="E1116" t="str">
        <f t="shared" si="41"/>
        <v>56Guéhenno</v>
      </c>
      <c r="F1116">
        <v>56071</v>
      </c>
    </row>
    <row r="1117" spans="3:6" x14ac:dyDescent="0.25">
      <c r="C1117" s="388" t="str">
        <f t="shared" si="40"/>
        <v>56</v>
      </c>
      <c r="D1117" t="s">
        <v>1041</v>
      </c>
      <c r="E1117" t="str">
        <f t="shared" si="41"/>
        <v>56Gueltas</v>
      </c>
      <c r="F1117">
        <v>56072</v>
      </c>
    </row>
    <row r="1118" spans="3:6" x14ac:dyDescent="0.25">
      <c r="C1118" s="388" t="str">
        <f t="shared" si="40"/>
        <v>56</v>
      </c>
      <c r="D1118" t="s">
        <v>641</v>
      </c>
      <c r="E1118" t="str">
        <f t="shared" si="41"/>
        <v>56Guémené-sur-Scorff</v>
      </c>
      <c r="F1118">
        <v>56073</v>
      </c>
    </row>
    <row r="1119" spans="3:6" x14ac:dyDescent="0.25">
      <c r="C1119" s="388" t="str">
        <f t="shared" ref="C1119:C1182" si="42">LEFT(F1119,2)</f>
        <v>56</v>
      </c>
      <c r="D1119" t="s">
        <v>659</v>
      </c>
      <c r="E1119" t="str">
        <f t="shared" ref="E1119:E1182" si="43">CONCATENATE(C1119,D1119)</f>
        <v>56Guénin</v>
      </c>
      <c r="F1119">
        <v>56074</v>
      </c>
    </row>
    <row r="1120" spans="3:6" x14ac:dyDescent="0.25">
      <c r="C1120" s="388" t="str">
        <f t="shared" si="42"/>
        <v>56</v>
      </c>
      <c r="D1120" t="s">
        <v>925</v>
      </c>
      <c r="E1120" t="str">
        <f t="shared" si="43"/>
        <v>56Guer</v>
      </c>
      <c r="F1120">
        <v>56075</v>
      </c>
    </row>
    <row r="1121" spans="3:6" x14ac:dyDescent="0.25">
      <c r="C1121" s="388" t="str">
        <f t="shared" si="42"/>
        <v>56</v>
      </c>
      <c r="D1121" t="s">
        <v>868</v>
      </c>
      <c r="E1121" t="str">
        <f t="shared" si="43"/>
        <v>56Guern</v>
      </c>
      <c r="F1121">
        <v>56076</v>
      </c>
    </row>
    <row r="1122" spans="3:6" x14ac:dyDescent="0.25">
      <c r="C1122" s="388" t="str">
        <f t="shared" si="42"/>
        <v>56</v>
      </c>
      <c r="D1122" t="s">
        <v>846</v>
      </c>
      <c r="E1122" t="str">
        <f t="shared" si="43"/>
        <v>56Guidel</v>
      </c>
      <c r="F1122">
        <v>56078</v>
      </c>
    </row>
    <row r="1123" spans="3:6" x14ac:dyDescent="0.25">
      <c r="C1123" s="388" t="str">
        <f t="shared" si="42"/>
        <v>56</v>
      </c>
      <c r="D1123" t="s">
        <v>487</v>
      </c>
      <c r="E1123" t="str">
        <f t="shared" si="43"/>
        <v>56Guillac</v>
      </c>
      <c r="F1123">
        <v>56079</v>
      </c>
    </row>
    <row r="1124" spans="3:6" x14ac:dyDescent="0.25">
      <c r="C1124" s="388" t="str">
        <f t="shared" si="42"/>
        <v>56</v>
      </c>
      <c r="D1124" t="s">
        <v>1625</v>
      </c>
      <c r="E1124" t="str">
        <f t="shared" si="43"/>
        <v>56Guilliers</v>
      </c>
      <c r="F1124">
        <v>56080</v>
      </c>
    </row>
    <row r="1125" spans="3:6" x14ac:dyDescent="0.25">
      <c r="C1125" s="388" t="str">
        <f t="shared" si="42"/>
        <v>56</v>
      </c>
      <c r="D1125" t="s">
        <v>1055</v>
      </c>
      <c r="E1125" t="str">
        <f t="shared" si="43"/>
        <v>56Guiscriff</v>
      </c>
      <c r="F1125">
        <v>56081</v>
      </c>
    </row>
    <row r="1126" spans="3:6" x14ac:dyDescent="0.25">
      <c r="C1126" s="388" t="str">
        <f t="shared" si="42"/>
        <v>56</v>
      </c>
      <c r="D1126" t="s">
        <v>1624</v>
      </c>
      <c r="E1126" t="str">
        <f t="shared" si="43"/>
        <v>56Helléan</v>
      </c>
      <c r="F1126">
        <v>56082</v>
      </c>
    </row>
    <row r="1127" spans="3:6" x14ac:dyDescent="0.25">
      <c r="C1127" s="388" t="str">
        <f t="shared" si="42"/>
        <v>56</v>
      </c>
      <c r="D1127" t="s">
        <v>784</v>
      </c>
      <c r="E1127" t="str">
        <f t="shared" si="43"/>
        <v>56Hennebont</v>
      </c>
      <c r="F1127">
        <v>56083</v>
      </c>
    </row>
    <row r="1128" spans="3:6" x14ac:dyDescent="0.25">
      <c r="C1128" s="388" t="str">
        <f t="shared" si="42"/>
        <v>56</v>
      </c>
      <c r="D1128" t="s">
        <v>1521</v>
      </c>
      <c r="E1128" t="str">
        <f t="shared" si="43"/>
        <v>56Hœdic</v>
      </c>
      <c r="F1128">
        <v>56085</v>
      </c>
    </row>
    <row r="1129" spans="3:6" x14ac:dyDescent="0.25">
      <c r="C1129" s="388" t="str">
        <f t="shared" si="42"/>
        <v>56</v>
      </c>
      <c r="D1129" t="s">
        <v>1334</v>
      </c>
      <c r="E1129" t="str">
        <f t="shared" si="43"/>
        <v>56Île-aux-Moines</v>
      </c>
      <c r="F1129">
        <v>56087</v>
      </c>
    </row>
    <row r="1130" spans="3:6" x14ac:dyDescent="0.25">
      <c r="C1130" s="388" t="str">
        <f t="shared" si="42"/>
        <v>56</v>
      </c>
      <c r="D1130" t="s">
        <v>1548</v>
      </c>
      <c r="E1130" t="str">
        <f t="shared" si="43"/>
        <v>56Île-d'Arz</v>
      </c>
      <c r="F1130">
        <v>56088</v>
      </c>
    </row>
    <row r="1131" spans="3:6" x14ac:dyDescent="0.25">
      <c r="C1131" s="388" t="str">
        <f t="shared" si="42"/>
        <v>56</v>
      </c>
      <c r="D1131" t="s">
        <v>1538</v>
      </c>
      <c r="E1131" t="str">
        <f t="shared" si="43"/>
        <v>56Île-d'Houat</v>
      </c>
      <c r="F1131">
        <v>56086</v>
      </c>
    </row>
    <row r="1132" spans="3:6" x14ac:dyDescent="0.25">
      <c r="C1132" s="388" t="str">
        <f t="shared" si="42"/>
        <v>56</v>
      </c>
      <c r="D1132" t="s">
        <v>866</v>
      </c>
      <c r="E1132" t="str">
        <f t="shared" si="43"/>
        <v>56Inguiniel</v>
      </c>
      <c r="F1132">
        <v>56089</v>
      </c>
    </row>
    <row r="1133" spans="3:6" x14ac:dyDescent="0.25">
      <c r="C1133" s="388" t="str">
        <f t="shared" si="42"/>
        <v>56</v>
      </c>
      <c r="D1133" t="s">
        <v>1117</v>
      </c>
      <c r="E1133" t="str">
        <f t="shared" si="43"/>
        <v>56Inzinzac-Lochrist</v>
      </c>
      <c r="F1133">
        <v>56090</v>
      </c>
    </row>
    <row r="1134" spans="3:6" x14ac:dyDescent="0.25">
      <c r="C1134" s="388" t="str">
        <f t="shared" si="42"/>
        <v>56</v>
      </c>
      <c r="D1134" t="s">
        <v>488</v>
      </c>
      <c r="E1134" t="str">
        <f t="shared" si="43"/>
        <v>56Josselin</v>
      </c>
      <c r="F1134">
        <v>56091</v>
      </c>
    </row>
    <row r="1135" spans="3:6" x14ac:dyDescent="0.25">
      <c r="C1135" s="388" t="str">
        <f t="shared" si="42"/>
        <v>56</v>
      </c>
      <c r="D1135" t="s">
        <v>523</v>
      </c>
      <c r="E1135" t="str">
        <f t="shared" si="43"/>
        <v>56Kerfourn</v>
      </c>
      <c r="F1135">
        <v>56092</v>
      </c>
    </row>
    <row r="1136" spans="3:6" x14ac:dyDescent="0.25">
      <c r="C1136" s="388" t="str">
        <f t="shared" si="42"/>
        <v>56</v>
      </c>
      <c r="D1136" t="s">
        <v>1049</v>
      </c>
      <c r="E1136" t="str">
        <f t="shared" si="43"/>
        <v>56Kergrist</v>
      </c>
      <c r="F1136">
        <v>56093</v>
      </c>
    </row>
    <row r="1137" spans="3:6" x14ac:dyDescent="0.25">
      <c r="C1137" s="388" t="str">
        <f t="shared" si="42"/>
        <v>56</v>
      </c>
      <c r="D1137" t="s">
        <v>865</v>
      </c>
      <c r="E1137" t="str">
        <f t="shared" si="43"/>
        <v>56Kernascléden</v>
      </c>
      <c r="F1137">
        <v>56264</v>
      </c>
    </row>
    <row r="1138" spans="3:6" x14ac:dyDescent="0.25">
      <c r="C1138" s="388" t="str">
        <f t="shared" si="42"/>
        <v>56</v>
      </c>
      <c r="D1138" t="s">
        <v>657</v>
      </c>
      <c r="E1138" t="str">
        <f t="shared" si="43"/>
        <v>56Kervignac</v>
      </c>
      <c r="F1138">
        <v>56094</v>
      </c>
    </row>
    <row r="1139" spans="3:6" x14ac:dyDescent="0.25">
      <c r="C1139" s="388" t="str">
        <f t="shared" si="42"/>
        <v>56</v>
      </c>
      <c r="D1139" t="s">
        <v>666</v>
      </c>
      <c r="E1139" t="str">
        <f t="shared" si="43"/>
        <v>56La Chapelle-Neuve</v>
      </c>
      <c r="F1139">
        <v>56039</v>
      </c>
    </row>
    <row r="1140" spans="3:6" x14ac:dyDescent="0.25">
      <c r="C1140" s="388" t="str">
        <f t="shared" si="42"/>
        <v>56</v>
      </c>
      <c r="D1140" t="s">
        <v>437</v>
      </c>
      <c r="E1140" t="str">
        <f t="shared" si="43"/>
        <v>56La Croix-Helléan</v>
      </c>
      <c r="F1140">
        <v>56050</v>
      </c>
    </row>
    <row r="1141" spans="3:6" x14ac:dyDescent="0.25">
      <c r="C1141" s="388" t="str">
        <f t="shared" si="42"/>
        <v>56</v>
      </c>
      <c r="D1141" t="s">
        <v>880</v>
      </c>
      <c r="E1141" t="str">
        <f t="shared" si="43"/>
        <v>56La Gacilly</v>
      </c>
      <c r="F1141">
        <v>56061</v>
      </c>
    </row>
    <row r="1142" spans="3:6" x14ac:dyDescent="0.25">
      <c r="C1142" s="388" t="str">
        <f t="shared" si="42"/>
        <v>56</v>
      </c>
      <c r="D1142" t="s">
        <v>434</v>
      </c>
      <c r="E1142" t="str">
        <f t="shared" si="43"/>
        <v>56La Grée-Saint-Laurent</v>
      </c>
      <c r="F1142">
        <v>56068</v>
      </c>
    </row>
    <row r="1143" spans="3:6" x14ac:dyDescent="0.25">
      <c r="C1143" s="388" t="str">
        <f t="shared" si="42"/>
        <v>56</v>
      </c>
      <c r="D1143" t="s">
        <v>565</v>
      </c>
      <c r="E1143" t="str">
        <f t="shared" si="43"/>
        <v>56La Roche-Bernard</v>
      </c>
      <c r="F1143">
        <v>56195</v>
      </c>
    </row>
    <row r="1144" spans="3:6" x14ac:dyDescent="0.25">
      <c r="C1144" s="388" t="str">
        <f t="shared" si="42"/>
        <v>56</v>
      </c>
      <c r="D1144" t="s">
        <v>1035</v>
      </c>
      <c r="E1144" t="str">
        <f t="shared" si="43"/>
        <v>56La Trinité-Porhoët</v>
      </c>
      <c r="F1144">
        <v>56257</v>
      </c>
    </row>
    <row r="1145" spans="3:6" x14ac:dyDescent="0.25">
      <c r="C1145" s="388" t="str">
        <f t="shared" si="42"/>
        <v>56</v>
      </c>
      <c r="D1145" t="s">
        <v>1203</v>
      </c>
      <c r="E1145" t="str">
        <f t="shared" si="43"/>
        <v>56La Trinité-sur-Mer</v>
      </c>
      <c r="F1145">
        <v>56258</v>
      </c>
    </row>
    <row r="1146" spans="3:6" x14ac:dyDescent="0.25">
      <c r="C1146" s="388" t="str">
        <f t="shared" si="42"/>
        <v>56</v>
      </c>
      <c r="D1146" t="s">
        <v>427</v>
      </c>
      <c r="E1146" t="str">
        <f t="shared" si="43"/>
        <v>56La Trinité-Surzur</v>
      </c>
      <c r="F1146">
        <v>56259</v>
      </c>
    </row>
    <row r="1147" spans="3:6" x14ac:dyDescent="0.25">
      <c r="C1147" s="388" t="str">
        <f t="shared" si="42"/>
        <v>56</v>
      </c>
      <c r="D1147" t="s">
        <v>986</v>
      </c>
      <c r="E1147" t="str">
        <f t="shared" si="43"/>
        <v>56La Vraie-Croix</v>
      </c>
      <c r="F1147">
        <v>56261</v>
      </c>
    </row>
    <row r="1148" spans="3:6" x14ac:dyDescent="0.25">
      <c r="C1148" s="388" t="str">
        <f t="shared" si="42"/>
        <v>56</v>
      </c>
      <c r="D1148" t="s">
        <v>858</v>
      </c>
      <c r="E1148" t="str">
        <f t="shared" si="43"/>
        <v>56Landaul</v>
      </c>
      <c r="F1148">
        <v>56096</v>
      </c>
    </row>
    <row r="1149" spans="3:6" x14ac:dyDescent="0.25">
      <c r="C1149" s="388" t="str">
        <f t="shared" si="42"/>
        <v>56</v>
      </c>
      <c r="D1149" t="s">
        <v>874</v>
      </c>
      <c r="E1149" t="str">
        <f t="shared" si="43"/>
        <v>56Landévant</v>
      </c>
      <c r="F1149">
        <v>56097</v>
      </c>
    </row>
    <row r="1150" spans="3:6" x14ac:dyDescent="0.25">
      <c r="C1150" s="388" t="str">
        <f t="shared" si="42"/>
        <v>56</v>
      </c>
      <c r="D1150" t="s">
        <v>812</v>
      </c>
      <c r="E1150" t="str">
        <f t="shared" si="43"/>
        <v>56Lanester</v>
      </c>
      <c r="F1150">
        <v>56098</v>
      </c>
    </row>
    <row r="1151" spans="3:6" x14ac:dyDescent="0.25">
      <c r="C1151" s="388" t="str">
        <f t="shared" si="42"/>
        <v>56</v>
      </c>
      <c r="D1151" t="s">
        <v>1052</v>
      </c>
      <c r="E1151" t="str">
        <f t="shared" si="43"/>
        <v>56Langoëlan</v>
      </c>
      <c r="F1151">
        <v>56099</v>
      </c>
    </row>
    <row r="1152" spans="3:6" x14ac:dyDescent="0.25">
      <c r="C1152" s="388" t="str">
        <f t="shared" si="42"/>
        <v>56</v>
      </c>
      <c r="D1152" t="s">
        <v>1054</v>
      </c>
      <c r="E1152" t="str">
        <f t="shared" si="43"/>
        <v>56Langonnet</v>
      </c>
      <c r="F1152">
        <v>56100</v>
      </c>
    </row>
    <row r="1153" spans="3:6" x14ac:dyDescent="0.25">
      <c r="C1153" s="388" t="str">
        <f t="shared" si="42"/>
        <v>56</v>
      </c>
      <c r="D1153" t="s">
        <v>875</v>
      </c>
      <c r="E1153" t="str">
        <f t="shared" si="43"/>
        <v>56Languidic</v>
      </c>
      <c r="F1153">
        <v>56101</v>
      </c>
    </row>
    <row r="1154" spans="3:6" x14ac:dyDescent="0.25">
      <c r="C1154" s="388" t="str">
        <f t="shared" si="42"/>
        <v>56</v>
      </c>
      <c r="D1154" t="s">
        <v>1266</v>
      </c>
      <c r="E1154" t="str">
        <f t="shared" si="43"/>
        <v>56Lantillac</v>
      </c>
      <c r="F1154">
        <v>56103</v>
      </c>
    </row>
    <row r="1155" spans="3:6" x14ac:dyDescent="0.25">
      <c r="C1155" s="388" t="str">
        <f t="shared" si="42"/>
        <v>56</v>
      </c>
      <c r="D1155" t="s">
        <v>501</v>
      </c>
      <c r="E1155" t="str">
        <f t="shared" si="43"/>
        <v>56Lanvaudan</v>
      </c>
      <c r="F1155">
        <v>56104</v>
      </c>
    </row>
    <row r="1156" spans="3:6" x14ac:dyDescent="0.25">
      <c r="C1156" s="388" t="str">
        <f t="shared" si="42"/>
        <v>56</v>
      </c>
      <c r="D1156" t="s">
        <v>1044</v>
      </c>
      <c r="E1156" t="str">
        <f t="shared" si="43"/>
        <v>56Lanvénégen</v>
      </c>
      <c r="F1156">
        <v>56105</v>
      </c>
    </row>
    <row r="1157" spans="3:6" x14ac:dyDescent="0.25">
      <c r="C1157" s="388" t="str">
        <f t="shared" si="42"/>
        <v>56</v>
      </c>
      <c r="D1157" t="s">
        <v>1205</v>
      </c>
      <c r="E1157" t="str">
        <f t="shared" si="43"/>
        <v>56Larmor-Baden</v>
      </c>
      <c r="F1157">
        <v>56106</v>
      </c>
    </row>
    <row r="1158" spans="3:6" x14ac:dyDescent="0.25">
      <c r="C1158" s="388" t="str">
        <f t="shared" si="42"/>
        <v>56</v>
      </c>
      <c r="D1158" t="s">
        <v>848</v>
      </c>
      <c r="E1158" t="str">
        <f t="shared" si="43"/>
        <v>56Larmor-Plage</v>
      </c>
      <c r="F1158">
        <v>56107</v>
      </c>
    </row>
    <row r="1159" spans="3:6" x14ac:dyDescent="0.25">
      <c r="C1159" s="388" t="str">
        <f t="shared" si="42"/>
        <v>56</v>
      </c>
      <c r="D1159" t="s">
        <v>997</v>
      </c>
      <c r="E1159" t="str">
        <f t="shared" si="43"/>
        <v>56Larré</v>
      </c>
      <c r="F1159">
        <v>56108</v>
      </c>
    </row>
    <row r="1160" spans="3:6" x14ac:dyDescent="0.25">
      <c r="C1160" s="388" t="str">
        <f t="shared" si="42"/>
        <v>56</v>
      </c>
      <c r="D1160" t="s">
        <v>428</v>
      </c>
      <c r="E1160" t="str">
        <f t="shared" si="43"/>
        <v>56Lauzach</v>
      </c>
      <c r="F1160">
        <v>56109</v>
      </c>
    </row>
    <row r="1161" spans="3:6" x14ac:dyDescent="0.25">
      <c r="C1161" s="388" t="str">
        <f t="shared" si="42"/>
        <v>56</v>
      </c>
      <c r="D1161" t="s">
        <v>1009</v>
      </c>
      <c r="E1161" t="str">
        <f t="shared" si="43"/>
        <v>56Le Cours</v>
      </c>
      <c r="F1161">
        <v>56045</v>
      </c>
    </row>
    <row r="1162" spans="3:6" x14ac:dyDescent="0.25">
      <c r="C1162" s="388" t="str">
        <f t="shared" si="42"/>
        <v>56</v>
      </c>
      <c r="D1162" t="s">
        <v>639</v>
      </c>
      <c r="E1162" t="str">
        <f t="shared" si="43"/>
        <v>56Le Croisty</v>
      </c>
      <c r="F1162">
        <v>56048</v>
      </c>
    </row>
    <row r="1163" spans="3:6" x14ac:dyDescent="0.25">
      <c r="C1163" s="388" t="str">
        <f t="shared" si="42"/>
        <v>56</v>
      </c>
      <c r="D1163" t="s">
        <v>557</v>
      </c>
      <c r="E1163" t="str">
        <f t="shared" si="43"/>
        <v>56Le Faouët</v>
      </c>
      <c r="F1163">
        <v>56057</v>
      </c>
    </row>
    <row r="1164" spans="3:6" x14ac:dyDescent="0.25">
      <c r="C1164" s="388" t="str">
        <f t="shared" si="42"/>
        <v>56</v>
      </c>
      <c r="D1164" t="s">
        <v>970</v>
      </c>
      <c r="E1164" t="str">
        <f t="shared" si="43"/>
        <v>56Le Guerno</v>
      </c>
      <c r="F1164">
        <v>56077</v>
      </c>
    </row>
    <row r="1165" spans="3:6" x14ac:dyDescent="0.25">
      <c r="C1165" s="388" t="str">
        <f t="shared" si="42"/>
        <v>56</v>
      </c>
      <c r="D1165" t="s">
        <v>1223</v>
      </c>
      <c r="E1165" t="str">
        <f t="shared" si="43"/>
        <v>56Le Hézo</v>
      </c>
      <c r="F1165">
        <v>56084</v>
      </c>
    </row>
    <row r="1166" spans="3:6" x14ac:dyDescent="0.25">
      <c r="C1166" s="388" t="str">
        <f t="shared" si="42"/>
        <v>56</v>
      </c>
      <c r="D1166" t="s">
        <v>1539</v>
      </c>
      <c r="E1166" t="str">
        <f t="shared" si="43"/>
        <v>56Le Palais</v>
      </c>
      <c r="F1166">
        <v>56152</v>
      </c>
    </row>
    <row r="1167" spans="3:6" x14ac:dyDescent="0.25">
      <c r="C1167" s="388" t="str">
        <f t="shared" si="42"/>
        <v>56</v>
      </c>
      <c r="D1167" t="s">
        <v>555</v>
      </c>
      <c r="E1167" t="str">
        <f t="shared" si="43"/>
        <v>56Le Saint</v>
      </c>
      <c r="F1167">
        <v>56201</v>
      </c>
    </row>
    <row r="1168" spans="3:6" x14ac:dyDescent="0.25">
      <c r="C1168" s="388" t="str">
        <f t="shared" si="42"/>
        <v>56</v>
      </c>
      <c r="D1168" t="s">
        <v>663</v>
      </c>
      <c r="E1168" t="str">
        <f t="shared" si="43"/>
        <v>56Le Sourn</v>
      </c>
      <c r="F1168">
        <v>56246</v>
      </c>
    </row>
    <row r="1169" spans="3:6" x14ac:dyDescent="0.25">
      <c r="C1169" s="388" t="str">
        <f t="shared" si="42"/>
        <v>56</v>
      </c>
      <c r="D1169" t="s">
        <v>1195</v>
      </c>
      <c r="E1169" t="str">
        <f t="shared" si="43"/>
        <v>56Le Tour-du-Parc</v>
      </c>
      <c r="F1169">
        <v>56252</v>
      </c>
    </row>
    <row r="1170" spans="3:6" x14ac:dyDescent="0.25">
      <c r="C1170" s="388" t="str">
        <f t="shared" si="42"/>
        <v>56</v>
      </c>
      <c r="D1170" t="s">
        <v>483</v>
      </c>
      <c r="E1170" t="str">
        <f t="shared" si="43"/>
        <v>56Les Fougerêts</v>
      </c>
      <c r="F1170">
        <v>56060</v>
      </c>
    </row>
    <row r="1171" spans="3:6" x14ac:dyDescent="0.25">
      <c r="C1171" s="388" t="str">
        <f t="shared" si="42"/>
        <v>56</v>
      </c>
      <c r="D1171" t="s">
        <v>876</v>
      </c>
      <c r="E1171" t="str">
        <f t="shared" si="43"/>
        <v>56Lignol</v>
      </c>
      <c r="F1171">
        <v>56110</v>
      </c>
    </row>
    <row r="1172" spans="3:6" x14ac:dyDescent="0.25">
      <c r="C1172" s="388" t="str">
        <f t="shared" si="42"/>
        <v>56</v>
      </c>
      <c r="D1172" t="s">
        <v>991</v>
      </c>
      <c r="E1172" t="str">
        <f t="shared" si="43"/>
        <v>56Limerzel</v>
      </c>
      <c r="F1172">
        <v>56111</v>
      </c>
    </row>
    <row r="1173" spans="3:6" x14ac:dyDescent="0.25">
      <c r="C1173" s="388" t="str">
        <f t="shared" si="42"/>
        <v>56</v>
      </c>
      <c r="D1173" t="s">
        <v>980</v>
      </c>
      <c r="E1173" t="str">
        <f t="shared" si="43"/>
        <v>56Lizio</v>
      </c>
      <c r="F1173">
        <v>56112</v>
      </c>
    </row>
    <row r="1174" spans="3:6" x14ac:dyDescent="0.25">
      <c r="C1174" s="388" t="str">
        <f t="shared" si="42"/>
        <v>56</v>
      </c>
      <c r="D1174" t="s">
        <v>869</v>
      </c>
      <c r="E1174" t="str">
        <f t="shared" si="43"/>
        <v>56Locmalo</v>
      </c>
      <c r="F1174">
        <v>56113</v>
      </c>
    </row>
    <row r="1175" spans="3:6" x14ac:dyDescent="0.25">
      <c r="C1175" s="388" t="str">
        <f t="shared" si="42"/>
        <v>56</v>
      </c>
      <c r="D1175" t="s">
        <v>1522</v>
      </c>
      <c r="E1175" t="str">
        <f t="shared" si="43"/>
        <v>56Locmaria</v>
      </c>
      <c r="F1175">
        <v>56114</v>
      </c>
    </row>
    <row r="1176" spans="3:6" x14ac:dyDescent="0.25">
      <c r="C1176" s="388" t="str">
        <f t="shared" si="42"/>
        <v>56</v>
      </c>
      <c r="D1176" t="s">
        <v>956</v>
      </c>
      <c r="E1176" t="str">
        <f t="shared" si="43"/>
        <v>56Locmaria-Grand-Champ</v>
      </c>
      <c r="F1176">
        <v>56115</v>
      </c>
    </row>
    <row r="1177" spans="3:6" x14ac:dyDescent="0.25">
      <c r="C1177" s="388" t="str">
        <f t="shared" si="42"/>
        <v>56</v>
      </c>
      <c r="D1177" t="s">
        <v>1194</v>
      </c>
      <c r="E1177" t="str">
        <f t="shared" si="43"/>
        <v>56Locmariaquer</v>
      </c>
      <c r="F1177">
        <v>56116</v>
      </c>
    </row>
    <row r="1178" spans="3:6" x14ac:dyDescent="0.25">
      <c r="C1178" s="388" t="str">
        <f t="shared" si="42"/>
        <v>56</v>
      </c>
      <c r="D1178" t="s">
        <v>525</v>
      </c>
      <c r="E1178" t="str">
        <f t="shared" si="43"/>
        <v>56Locminé</v>
      </c>
      <c r="F1178">
        <v>56117</v>
      </c>
    </row>
    <row r="1179" spans="3:6" x14ac:dyDescent="0.25">
      <c r="C1179" s="388" t="str">
        <f t="shared" si="42"/>
        <v>56</v>
      </c>
      <c r="D1179" t="s">
        <v>742</v>
      </c>
      <c r="E1179" t="str">
        <f t="shared" si="43"/>
        <v>56Locmiquélic</v>
      </c>
      <c r="F1179">
        <v>56118</v>
      </c>
    </row>
    <row r="1180" spans="3:6" x14ac:dyDescent="0.25">
      <c r="C1180" s="388" t="str">
        <f t="shared" si="42"/>
        <v>56</v>
      </c>
      <c r="D1180" t="s">
        <v>873</v>
      </c>
      <c r="E1180" t="str">
        <f t="shared" si="43"/>
        <v>56Locoal-Mendon</v>
      </c>
      <c r="F1180">
        <v>56119</v>
      </c>
    </row>
    <row r="1181" spans="3:6" x14ac:dyDescent="0.25">
      <c r="C1181" s="388" t="str">
        <f t="shared" si="42"/>
        <v>56</v>
      </c>
      <c r="D1181" t="s">
        <v>996</v>
      </c>
      <c r="E1181" t="str">
        <f t="shared" si="43"/>
        <v>56Locqueltas</v>
      </c>
      <c r="F1181">
        <v>56120</v>
      </c>
    </row>
    <row r="1182" spans="3:6" x14ac:dyDescent="0.25">
      <c r="C1182" s="388" t="str">
        <f t="shared" si="42"/>
        <v>56</v>
      </c>
      <c r="D1182" t="s">
        <v>849</v>
      </c>
      <c r="E1182" t="str">
        <f t="shared" si="43"/>
        <v>56Lorient</v>
      </c>
      <c r="F1182">
        <v>56121</v>
      </c>
    </row>
    <row r="1183" spans="3:6" x14ac:dyDescent="0.25">
      <c r="C1183" s="388" t="str">
        <f t="shared" ref="C1183:C1246" si="44">LEFT(F1183,2)</f>
        <v>56</v>
      </c>
      <c r="D1183" t="s">
        <v>1578</v>
      </c>
      <c r="E1183" t="str">
        <f t="shared" ref="E1183:E1246" si="45">CONCATENATE(C1183,D1183)</f>
        <v>56Loyat</v>
      </c>
      <c r="F1183">
        <v>56122</v>
      </c>
    </row>
    <row r="1184" spans="3:6" x14ac:dyDescent="0.25">
      <c r="C1184" s="388" t="str">
        <f t="shared" si="44"/>
        <v>56</v>
      </c>
      <c r="D1184" t="s">
        <v>1275</v>
      </c>
      <c r="E1184" t="str">
        <f t="shared" si="45"/>
        <v>56Malansac</v>
      </c>
      <c r="F1184">
        <v>56123</v>
      </c>
    </row>
    <row r="1185" spans="3:6" x14ac:dyDescent="0.25">
      <c r="C1185" s="388" t="str">
        <f t="shared" si="44"/>
        <v>56</v>
      </c>
      <c r="D1185" t="s">
        <v>492</v>
      </c>
      <c r="E1185" t="str">
        <f t="shared" si="45"/>
        <v>56Malestroit</v>
      </c>
      <c r="F1185">
        <v>56124</v>
      </c>
    </row>
    <row r="1186" spans="3:6" x14ac:dyDescent="0.25">
      <c r="C1186" s="388" t="str">
        <f t="shared" si="44"/>
        <v>56</v>
      </c>
      <c r="D1186" t="s">
        <v>549</v>
      </c>
      <c r="E1186" t="str">
        <f t="shared" si="45"/>
        <v>56Malguénac</v>
      </c>
      <c r="F1186">
        <v>56125</v>
      </c>
    </row>
    <row r="1187" spans="3:6" x14ac:dyDescent="0.25">
      <c r="C1187" s="388" t="str">
        <f t="shared" si="44"/>
        <v>56</v>
      </c>
      <c r="D1187" t="s">
        <v>795</v>
      </c>
      <c r="E1187" t="str">
        <f t="shared" si="45"/>
        <v>56Marzan</v>
      </c>
      <c r="F1187">
        <v>56126</v>
      </c>
    </row>
    <row r="1188" spans="3:6" x14ac:dyDescent="0.25">
      <c r="C1188" s="388" t="str">
        <f t="shared" si="44"/>
        <v>56</v>
      </c>
      <c r="D1188" t="s">
        <v>1040</v>
      </c>
      <c r="E1188" t="str">
        <f t="shared" si="45"/>
        <v>56Mauron</v>
      </c>
      <c r="F1188">
        <v>56127</v>
      </c>
    </row>
    <row r="1189" spans="3:6" x14ac:dyDescent="0.25">
      <c r="C1189" s="388" t="str">
        <f t="shared" si="44"/>
        <v>56</v>
      </c>
      <c r="D1189" t="s">
        <v>863</v>
      </c>
      <c r="E1189" t="str">
        <f t="shared" si="45"/>
        <v>56Melrand</v>
      </c>
      <c r="F1189">
        <v>56128</v>
      </c>
    </row>
    <row r="1190" spans="3:6" x14ac:dyDescent="0.25">
      <c r="C1190" s="388" t="str">
        <f t="shared" si="44"/>
        <v>56</v>
      </c>
      <c r="D1190" t="s">
        <v>926</v>
      </c>
      <c r="E1190" t="str">
        <f t="shared" si="45"/>
        <v>56Ménéac</v>
      </c>
      <c r="F1190">
        <v>56129</v>
      </c>
    </row>
    <row r="1191" spans="3:6" x14ac:dyDescent="0.25">
      <c r="C1191" s="388" t="str">
        <f t="shared" si="44"/>
        <v>56</v>
      </c>
      <c r="D1191" t="s">
        <v>612</v>
      </c>
      <c r="E1191" t="str">
        <f t="shared" si="45"/>
        <v>56Merlevenez</v>
      </c>
      <c r="F1191">
        <v>56130</v>
      </c>
    </row>
    <row r="1192" spans="3:6" x14ac:dyDescent="0.25">
      <c r="C1192" s="388" t="str">
        <f t="shared" si="44"/>
        <v>56</v>
      </c>
      <c r="D1192" t="s">
        <v>1058</v>
      </c>
      <c r="E1192" t="str">
        <f t="shared" si="45"/>
        <v>56Meslan</v>
      </c>
      <c r="F1192">
        <v>56131</v>
      </c>
    </row>
    <row r="1193" spans="3:6" x14ac:dyDescent="0.25">
      <c r="C1193" s="388" t="str">
        <f t="shared" si="44"/>
        <v>56</v>
      </c>
      <c r="D1193" t="s">
        <v>999</v>
      </c>
      <c r="E1193" t="str">
        <f t="shared" si="45"/>
        <v>56Meucon</v>
      </c>
      <c r="F1193">
        <v>56132</v>
      </c>
    </row>
    <row r="1194" spans="3:6" x14ac:dyDescent="0.25">
      <c r="C1194" s="388" t="str">
        <f t="shared" si="44"/>
        <v>56</v>
      </c>
      <c r="D1194" t="s">
        <v>484</v>
      </c>
      <c r="E1194" t="str">
        <f t="shared" si="45"/>
        <v>56Missiriac</v>
      </c>
      <c r="F1194">
        <v>56133</v>
      </c>
    </row>
    <row r="1195" spans="3:6" x14ac:dyDescent="0.25">
      <c r="C1195" s="388" t="str">
        <f t="shared" si="44"/>
        <v>56</v>
      </c>
      <c r="D1195" t="s">
        <v>432</v>
      </c>
      <c r="E1195" t="str">
        <f t="shared" si="45"/>
        <v>56Mohon</v>
      </c>
      <c r="F1195">
        <v>56134</v>
      </c>
    </row>
    <row r="1196" spans="3:6" x14ac:dyDescent="0.25">
      <c r="C1196" s="388" t="str">
        <f t="shared" si="44"/>
        <v>56</v>
      </c>
      <c r="D1196" t="s">
        <v>1309</v>
      </c>
      <c r="E1196" t="str">
        <f t="shared" si="45"/>
        <v>56Molac</v>
      </c>
      <c r="F1196">
        <v>56135</v>
      </c>
    </row>
    <row r="1197" spans="3:6" x14ac:dyDescent="0.25">
      <c r="C1197" s="388" t="str">
        <f t="shared" si="44"/>
        <v>56</v>
      </c>
      <c r="D1197" t="s">
        <v>1304</v>
      </c>
      <c r="E1197" t="str">
        <f t="shared" si="45"/>
        <v>56Monteneuf</v>
      </c>
      <c r="F1197">
        <v>56136</v>
      </c>
    </row>
    <row r="1198" spans="3:6" x14ac:dyDescent="0.25">
      <c r="C1198" s="388" t="str">
        <f t="shared" si="44"/>
        <v>56</v>
      </c>
      <c r="D1198" t="s">
        <v>995</v>
      </c>
      <c r="E1198" t="str">
        <f t="shared" si="45"/>
        <v>56Monterblanc</v>
      </c>
      <c r="F1198">
        <v>56137</v>
      </c>
    </row>
    <row r="1199" spans="3:6" x14ac:dyDescent="0.25">
      <c r="C1199" s="388" t="str">
        <f t="shared" si="44"/>
        <v>56</v>
      </c>
      <c r="D1199" t="s">
        <v>491</v>
      </c>
      <c r="E1199" t="str">
        <f t="shared" si="45"/>
        <v>56Montertelot</v>
      </c>
      <c r="F1199">
        <v>56139</v>
      </c>
    </row>
    <row r="1200" spans="3:6" x14ac:dyDescent="0.25">
      <c r="C1200" s="388" t="str">
        <f t="shared" si="44"/>
        <v>56</v>
      </c>
      <c r="D1200" t="s">
        <v>531</v>
      </c>
      <c r="E1200" t="str">
        <f t="shared" si="45"/>
        <v>56Moréac</v>
      </c>
      <c r="F1200">
        <v>56140</v>
      </c>
    </row>
    <row r="1201" spans="3:6" x14ac:dyDescent="0.25">
      <c r="C1201" s="388" t="str">
        <f t="shared" si="44"/>
        <v>56</v>
      </c>
      <c r="D1201" t="s">
        <v>1020</v>
      </c>
      <c r="E1201" t="str">
        <f t="shared" si="45"/>
        <v>56Moustoir-Ac</v>
      </c>
      <c r="F1201">
        <v>56141</v>
      </c>
    </row>
    <row r="1202" spans="3:6" x14ac:dyDescent="0.25">
      <c r="C1202" s="388" t="str">
        <f t="shared" si="44"/>
        <v>56</v>
      </c>
      <c r="D1202" t="s">
        <v>447</v>
      </c>
      <c r="E1202" t="str">
        <f t="shared" si="45"/>
        <v>56Muzillac</v>
      </c>
      <c r="F1202">
        <v>56143</v>
      </c>
    </row>
    <row r="1203" spans="3:6" x14ac:dyDescent="0.25">
      <c r="C1203" s="388" t="str">
        <f t="shared" si="44"/>
        <v>56</v>
      </c>
      <c r="D1203" t="s">
        <v>1039</v>
      </c>
      <c r="E1203" t="str">
        <f t="shared" si="45"/>
        <v>56Néant-sur-Yvel</v>
      </c>
      <c r="F1203">
        <v>56145</v>
      </c>
    </row>
    <row r="1204" spans="3:6" x14ac:dyDescent="0.25">
      <c r="C1204" s="388" t="str">
        <f t="shared" si="44"/>
        <v>56</v>
      </c>
      <c r="D1204" t="s">
        <v>933</v>
      </c>
      <c r="E1204" t="str">
        <f t="shared" si="45"/>
        <v>56Neulliac</v>
      </c>
      <c r="F1204">
        <v>56146</v>
      </c>
    </row>
    <row r="1205" spans="3:6" x14ac:dyDescent="0.25">
      <c r="C1205" s="388" t="str">
        <f t="shared" si="44"/>
        <v>56</v>
      </c>
      <c r="D1205" t="s">
        <v>595</v>
      </c>
      <c r="E1205" t="str">
        <f t="shared" si="45"/>
        <v>56Nivillac</v>
      </c>
      <c r="F1205">
        <v>56147</v>
      </c>
    </row>
    <row r="1206" spans="3:6" x14ac:dyDescent="0.25">
      <c r="C1206" s="388" t="str">
        <f t="shared" si="44"/>
        <v>56</v>
      </c>
      <c r="D1206" t="s">
        <v>862</v>
      </c>
      <c r="E1206" t="str">
        <f t="shared" si="45"/>
        <v>56Nostang</v>
      </c>
      <c r="F1206">
        <v>56148</v>
      </c>
    </row>
    <row r="1207" spans="3:6" x14ac:dyDescent="0.25">
      <c r="C1207" s="388" t="str">
        <f t="shared" si="44"/>
        <v>56</v>
      </c>
      <c r="D1207" t="s">
        <v>967</v>
      </c>
      <c r="E1207" t="str">
        <f t="shared" si="45"/>
        <v>56Noyal-Muzillac</v>
      </c>
      <c r="F1207">
        <v>56149</v>
      </c>
    </row>
    <row r="1208" spans="3:6" x14ac:dyDescent="0.25">
      <c r="C1208" s="388" t="str">
        <f t="shared" si="44"/>
        <v>56</v>
      </c>
      <c r="D1208" t="s">
        <v>1180</v>
      </c>
      <c r="E1208" t="str">
        <f t="shared" si="45"/>
        <v>56Noyal-Pontivy</v>
      </c>
      <c r="F1208">
        <v>56151</v>
      </c>
    </row>
    <row r="1209" spans="3:6" x14ac:dyDescent="0.25">
      <c r="C1209" s="388" t="str">
        <f t="shared" si="44"/>
        <v>56</v>
      </c>
      <c r="D1209" t="s">
        <v>687</v>
      </c>
      <c r="E1209" t="str">
        <f t="shared" si="45"/>
        <v>56Péaule</v>
      </c>
      <c r="F1209">
        <v>56153</v>
      </c>
    </row>
    <row r="1210" spans="3:6" x14ac:dyDescent="0.25">
      <c r="C1210" s="388" t="str">
        <f t="shared" si="44"/>
        <v>56</v>
      </c>
      <c r="D1210" t="s">
        <v>471</v>
      </c>
      <c r="E1210" t="str">
        <f t="shared" si="45"/>
        <v>56Peillac</v>
      </c>
      <c r="F1210">
        <v>56154</v>
      </c>
    </row>
    <row r="1211" spans="3:6" x14ac:dyDescent="0.25">
      <c r="C1211" s="388" t="str">
        <f t="shared" si="44"/>
        <v>56</v>
      </c>
      <c r="D1211" t="s">
        <v>593</v>
      </c>
      <c r="E1211" t="str">
        <f t="shared" si="45"/>
        <v>56Pénestin</v>
      </c>
      <c r="F1211">
        <v>56155</v>
      </c>
    </row>
    <row r="1212" spans="3:6" x14ac:dyDescent="0.25">
      <c r="C1212" s="388" t="str">
        <f t="shared" si="44"/>
        <v>56</v>
      </c>
      <c r="D1212" t="s">
        <v>870</v>
      </c>
      <c r="E1212" t="str">
        <f t="shared" si="45"/>
        <v>56Persquen</v>
      </c>
      <c r="F1212">
        <v>56156</v>
      </c>
    </row>
    <row r="1213" spans="3:6" x14ac:dyDescent="0.25">
      <c r="C1213" s="388" t="str">
        <f t="shared" si="44"/>
        <v>56</v>
      </c>
      <c r="D1213" t="s">
        <v>984</v>
      </c>
      <c r="E1213" t="str">
        <f t="shared" si="45"/>
        <v>56Plaudren</v>
      </c>
      <c r="F1213">
        <v>56157</v>
      </c>
    </row>
    <row r="1214" spans="3:6" x14ac:dyDescent="0.25">
      <c r="C1214" s="388" t="str">
        <f t="shared" si="44"/>
        <v>56</v>
      </c>
      <c r="D1214" t="s">
        <v>982</v>
      </c>
      <c r="E1214" t="str">
        <f t="shared" si="45"/>
        <v>56Plescop</v>
      </c>
      <c r="F1214">
        <v>56158</v>
      </c>
    </row>
    <row r="1215" spans="3:6" x14ac:dyDescent="0.25">
      <c r="C1215" s="388" t="str">
        <f t="shared" si="44"/>
        <v>56</v>
      </c>
      <c r="D1215" t="s">
        <v>1272</v>
      </c>
      <c r="E1215" t="str">
        <f t="shared" si="45"/>
        <v>56Pleucadeuc</v>
      </c>
      <c r="F1215">
        <v>56159</v>
      </c>
    </row>
    <row r="1216" spans="3:6" x14ac:dyDescent="0.25">
      <c r="C1216" s="388" t="str">
        <f t="shared" si="44"/>
        <v>56</v>
      </c>
      <c r="D1216" t="s">
        <v>490</v>
      </c>
      <c r="E1216" t="str">
        <f t="shared" si="45"/>
        <v>56Pleugriffet</v>
      </c>
      <c r="F1216">
        <v>56160</v>
      </c>
    </row>
    <row r="1217" spans="3:6" x14ac:dyDescent="0.25">
      <c r="C1217" s="388" t="str">
        <f t="shared" si="44"/>
        <v>56</v>
      </c>
      <c r="D1217" t="s">
        <v>1053</v>
      </c>
      <c r="E1217" t="str">
        <f t="shared" si="45"/>
        <v>56Ploemel</v>
      </c>
      <c r="F1217">
        <v>56161</v>
      </c>
    </row>
    <row r="1218" spans="3:6" x14ac:dyDescent="0.25">
      <c r="C1218" s="388" t="str">
        <f t="shared" si="44"/>
        <v>56</v>
      </c>
      <c r="D1218" t="s">
        <v>847</v>
      </c>
      <c r="E1218" t="str">
        <f t="shared" si="45"/>
        <v>56Plœmeur</v>
      </c>
      <c r="F1218">
        <v>56162</v>
      </c>
    </row>
    <row r="1219" spans="3:6" x14ac:dyDescent="0.25">
      <c r="C1219" s="388" t="str">
        <f t="shared" si="44"/>
        <v>56</v>
      </c>
      <c r="D1219" t="s">
        <v>938</v>
      </c>
      <c r="E1219" t="str">
        <f t="shared" si="45"/>
        <v>56Ploërdut</v>
      </c>
      <c r="F1219">
        <v>56163</v>
      </c>
    </row>
    <row r="1220" spans="3:6" x14ac:dyDescent="0.25">
      <c r="C1220" s="388" t="str">
        <f t="shared" si="44"/>
        <v>56</v>
      </c>
      <c r="D1220" t="s">
        <v>993</v>
      </c>
      <c r="E1220" t="str">
        <f t="shared" si="45"/>
        <v>56Ploeren</v>
      </c>
      <c r="F1220">
        <v>56164</v>
      </c>
    </row>
    <row r="1221" spans="3:6" x14ac:dyDescent="0.25">
      <c r="C1221" s="388" t="str">
        <f t="shared" si="44"/>
        <v>56</v>
      </c>
      <c r="D1221" t="s">
        <v>877</v>
      </c>
      <c r="E1221" t="str">
        <f t="shared" si="45"/>
        <v>56Ploërmel</v>
      </c>
      <c r="F1221">
        <v>56165</v>
      </c>
    </row>
    <row r="1222" spans="3:6" x14ac:dyDescent="0.25">
      <c r="C1222" s="388" t="str">
        <f t="shared" si="44"/>
        <v>56</v>
      </c>
      <c r="D1222" t="s">
        <v>1056</v>
      </c>
      <c r="E1222" t="str">
        <f t="shared" si="45"/>
        <v>56Plouay</v>
      </c>
      <c r="F1222">
        <v>56166</v>
      </c>
    </row>
    <row r="1223" spans="3:6" x14ac:dyDescent="0.25">
      <c r="C1223" s="388" t="str">
        <f t="shared" si="44"/>
        <v>56</v>
      </c>
      <c r="D1223" t="s">
        <v>981</v>
      </c>
      <c r="E1223" t="str">
        <f t="shared" si="45"/>
        <v>56Plougoumelen</v>
      </c>
      <c r="F1223">
        <v>56167</v>
      </c>
    </row>
    <row r="1224" spans="3:6" x14ac:dyDescent="0.25">
      <c r="C1224" s="388" t="str">
        <f t="shared" si="44"/>
        <v>56</v>
      </c>
      <c r="D1224" t="s">
        <v>451</v>
      </c>
      <c r="E1224" t="str">
        <f t="shared" si="45"/>
        <v>56Plouharnel</v>
      </c>
      <c r="F1224">
        <v>56168</v>
      </c>
    </row>
    <row r="1225" spans="3:6" x14ac:dyDescent="0.25">
      <c r="C1225" s="388" t="str">
        <f t="shared" si="44"/>
        <v>56</v>
      </c>
      <c r="D1225" t="s">
        <v>678</v>
      </c>
      <c r="E1225" t="str">
        <f t="shared" si="45"/>
        <v>56Plouhinec</v>
      </c>
      <c r="F1225">
        <v>56169</v>
      </c>
    </row>
    <row r="1226" spans="3:6" x14ac:dyDescent="0.25">
      <c r="C1226" s="388" t="str">
        <f t="shared" si="44"/>
        <v>56</v>
      </c>
      <c r="D1226" t="s">
        <v>1057</v>
      </c>
      <c r="E1226" t="str">
        <f t="shared" si="45"/>
        <v>56Plouray</v>
      </c>
      <c r="F1226">
        <v>56170</v>
      </c>
    </row>
    <row r="1227" spans="3:6" x14ac:dyDescent="0.25">
      <c r="C1227" s="388" t="str">
        <f t="shared" si="44"/>
        <v>56</v>
      </c>
      <c r="D1227" t="s">
        <v>1122</v>
      </c>
      <c r="E1227" t="str">
        <f t="shared" si="45"/>
        <v>56Pluherlin</v>
      </c>
      <c r="F1227">
        <v>56171</v>
      </c>
    </row>
    <row r="1228" spans="3:6" x14ac:dyDescent="0.25">
      <c r="C1228" s="388" t="str">
        <f t="shared" si="44"/>
        <v>56</v>
      </c>
      <c r="D1228" t="s">
        <v>975</v>
      </c>
      <c r="E1228" t="str">
        <f t="shared" si="45"/>
        <v>56Plumelec</v>
      </c>
      <c r="F1228">
        <v>56172</v>
      </c>
    </row>
    <row r="1229" spans="3:6" x14ac:dyDescent="0.25">
      <c r="C1229" s="388" t="str">
        <f t="shared" si="44"/>
        <v>56</v>
      </c>
      <c r="D1229" t="s">
        <v>800</v>
      </c>
      <c r="E1229" t="str">
        <f t="shared" si="45"/>
        <v>56Pluméliau-Bieuzy</v>
      </c>
      <c r="F1229">
        <v>56173</v>
      </c>
    </row>
    <row r="1230" spans="3:6" x14ac:dyDescent="0.25">
      <c r="C1230" s="388" t="str">
        <f t="shared" si="44"/>
        <v>56</v>
      </c>
      <c r="D1230" t="s">
        <v>527</v>
      </c>
      <c r="E1230" t="str">
        <f t="shared" si="45"/>
        <v>56Plumelin</v>
      </c>
      <c r="F1230">
        <v>56174</v>
      </c>
    </row>
    <row r="1231" spans="3:6" x14ac:dyDescent="0.25">
      <c r="C1231" s="388" t="str">
        <f t="shared" si="44"/>
        <v>56</v>
      </c>
      <c r="D1231" t="s">
        <v>1005</v>
      </c>
      <c r="E1231" t="str">
        <f t="shared" si="45"/>
        <v>56Plumergat</v>
      </c>
      <c r="F1231">
        <v>56175</v>
      </c>
    </row>
    <row r="1232" spans="3:6" x14ac:dyDescent="0.25">
      <c r="C1232" s="388" t="str">
        <f t="shared" si="44"/>
        <v>56</v>
      </c>
      <c r="D1232" t="s">
        <v>517</v>
      </c>
      <c r="E1232" t="str">
        <f t="shared" si="45"/>
        <v>56Pluneret</v>
      </c>
      <c r="F1232">
        <v>56176</v>
      </c>
    </row>
    <row r="1233" spans="3:6" x14ac:dyDescent="0.25">
      <c r="C1233" s="388" t="str">
        <f t="shared" si="44"/>
        <v>56</v>
      </c>
      <c r="D1233" t="s">
        <v>1007</v>
      </c>
      <c r="E1233" t="str">
        <f t="shared" si="45"/>
        <v>56Pluvigner</v>
      </c>
      <c r="F1233">
        <v>56177</v>
      </c>
    </row>
    <row r="1234" spans="3:6" x14ac:dyDescent="0.25">
      <c r="C1234" s="388" t="str">
        <f t="shared" si="44"/>
        <v>56</v>
      </c>
      <c r="D1234" t="s">
        <v>1182</v>
      </c>
      <c r="E1234" t="str">
        <f t="shared" si="45"/>
        <v>56Pontivy</v>
      </c>
      <c r="F1234">
        <v>56178</v>
      </c>
    </row>
    <row r="1235" spans="3:6" x14ac:dyDescent="0.25">
      <c r="C1235" s="388" t="str">
        <f t="shared" si="44"/>
        <v>56</v>
      </c>
      <c r="D1235" t="s">
        <v>1060</v>
      </c>
      <c r="E1235" t="str">
        <f t="shared" si="45"/>
        <v>56Pont-Scorff</v>
      </c>
      <c r="F1235">
        <v>56179</v>
      </c>
    </row>
    <row r="1236" spans="3:6" x14ac:dyDescent="0.25">
      <c r="C1236" s="388" t="str">
        <f t="shared" si="44"/>
        <v>56</v>
      </c>
      <c r="D1236" t="s">
        <v>1012</v>
      </c>
      <c r="E1236" t="str">
        <f t="shared" si="45"/>
        <v>56Porcaro</v>
      </c>
      <c r="F1236">
        <v>56180</v>
      </c>
    </row>
    <row r="1237" spans="3:6" x14ac:dyDescent="0.25">
      <c r="C1237" s="388" t="str">
        <f t="shared" si="44"/>
        <v>56</v>
      </c>
      <c r="D1237" t="s">
        <v>735</v>
      </c>
      <c r="E1237" t="str">
        <f t="shared" si="45"/>
        <v>56Port-Louis</v>
      </c>
      <c r="F1237">
        <v>56181</v>
      </c>
    </row>
    <row r="1238" spans="3:6" x14ac:dyDescent="0.25">
      <c r="C1238" s="388" t="str">
        <f t="shared" si="44"/>
        <v>56</v>
      </c>
      <c r="D1238" t="s">
        <v>553</v>
      </c>
      <c r="E1238" t="str">
        <f t="shared" si="45"/>
        <v>56Priziac</v>
      </c>
      <c r="F1238">
        <v>56182</v>
      </c>
    </row>
    <row r="1239" spans="3:6" x14ac:dyDescent="0.25">
      <c r="C1239" s="388" t="str">
        <f t="shared" si="44"/>
        <v>56</v>
      </c>
      <c r="D1239" t="s">
        <v>998</v>
      </c>
      <c r="E1239" t="str">
        <f t="shared" si="45"/>
        <v>56Questembert</v>
      </c>
      <c r="F1239">
        <v>56184</v>
      </c>
    </row>
    <row r="1240" spans="3:6" x14ac:dyDescent="0.25">
      <c r="C1240" s="388" t="str">
        <f t="shared" si="44"/>
        <v>56</v>
      </c>
      <c r="D1240" t="s">
        <v>1537</v>
      </c>
      <c r="E1240" t="str">
        <f t="shared" si="45"/>
        <v>56Quéven</v>
      </c>
      <c r="F1240">
        <v>56185</v>
      </c>
    </row>
    <row r="1241" spans="3:6" x14ac:dyDescent="0.25">
      <c r="C1241" s="388" t="str">
        <f t="shared" si="44"/>
        <v>56</v>
      </c>
      <c r="D1241" t="s">
        <v>1552</v>
      </c>
      <c r="E1241" t="str">
        <f t="shared" si="45"/>
        <v>56Quiberon</v>
      </c>
      <c r="F1241">
        <v>56186</v>
      </c>
    </row>
    <row r="1242" spans="3:6" x14ac:dyDescent="0.25">
      <c r="C1242" s="388" t="str">
        <f t="shared" si="44"/>
        <v>56</v>
      </c>
      <c r="D1242" t="s">
        <v>864</v>
      </c>
      <c r="E1242" t="str">
        <f t="shared" si="45"/>
        <v>56Quistinic</v>
      </c>
      <c r="F1242">
        <v>56188</v>
      </c>
    </row>
    <row r="1243" spans="3:6" x14ac:dyDescent="0.25">
      <c r="C1243" s="388" t="str">
        <f t="shared" si="44"/>
        <v>56</v>
      </c>
      <c r="D1243" t="s">
        <v>1268</v>
      </c>
      <c r="E1243" t="str">
        <f t="shared" si="45"/>
        <v>56Radenac</v>
      </c>
      <c r="F1243">
        <v>56189</v>
      </c>
    </row>
    <row r="1244" spans="3:6" x14ac:dyDescent="0.25">
      <c r="C1244" s="388" t="str">
        <f t="shared" si="44"/>
        <v>56</v>
      </c>
      <c r="D1244" t="s">
        <v>520</v>
      </c>
      <c r="E1244" t="str">
        <f t="shared" si="45"/>
        <v>56Réguiny</v>
      </c>
      <c r="F1244">
        <v>56190</v>
      </c>
    </row>
    <row r="1245" spans="3:6" x14ac:dyDescent="0.25">
      <c r="C1245" s="388" t="str">
        <f t="shared" si="44"/>
        <v>56</v>
      </c>
      <c r="D1245" t="s">
        <v>1281</v>
      </c>
      <c r="E1245" t="str">
        <f t="shared" si="45"/>
        <v>56Réminiac</v>
      </c>
      <c r="F1245">
        <v>56191</v>
      </c>
    </row>
    <row r="1246" spans="3:6" x14ac:dyDescent="0.25">
      <c r="C1246" s="388" t="str">
        <f t="shared" si="44"/>
        <v>56</v>
      </c>
      <c r="D1246" t="s">
        <v>737</v>
      </c>
      <c r="E1246" t="str">
        <f t="shared" si="45"/>
        <v>56Riantec</v>
      </c>
      <c r="F1246">
        <v>56193</v>
      </c>
    </row>
    <row r="1247" spans="3:6" x14ac:dyDescent="0.25">
      <c r="C1247" s="388" t="str">
        <f t="shared" ref="C1247:C1305" si="46">LEFT(F1247,2)</f>
        <v>56</v>
      </c>
      <c r="D1247" t="s">
        <v>580</v>
      </c>
      <c r="E1247" t="str">
        <f t="shared" ref="E1247:E1305" si="47">CONCATENATE(C1247,D1247)</f>
        <v>56Rieux</v>
      </c>
      <c r="F1247">
        <v>56194</v>
      </c>
    </row>
    <row r="1248" spans="3:6" x14ac:dyDescent="0.25">
      <c r="C1248" s="388" t="str">
        <f t="shared" si="46"/>
        <v>56</v>
      </c>
      <c r="D1248" t="s">
        <v>843</v>
      </c>
      <c r="E1248" t="str">
        <f t="shared" si="47"/>
        <v>56Rochefort-en-Terre</v>
      </c>
      <c r="F1248">
        <v>56196</v>
      </c>
    </row>
    <row r="1249" spans="3:6" x14ac:dyDescent="0.25">
      <c r="C1249" s="388" t="str">
        <f t="shared" si="46"/>
        <v>56</v>
      </c>
      <c r="D1249" t="s">
        <v>932</v>
      </c>
      <c r="E1249" t="str">
        <f t="shared" si="47"/>
        <v>56Rohan</v>
      </c>
      <c r="F1249">
        <v>56198</v>
      </c>
    </row>
    <row r="1250" spans="3:6" x14ac:dyDescent="0.25">
      <c r="C1250" s="388" t="str">
        <f t="shared" si="46"/>
        <v>56</v>
      </c>
      <c r="D1250" t="s">
        <v>940</v>
      </c>
      <c r="E1250" t="str">
        <f t="shared" si="47"/>
        <v>56Roudouallec</v>
      </c>
      <c r="F1250">
        <v>56199</v>
      </c>
    </row>
    <row r="1251" spans="3:6" x14ac:dyDescent="0.25">
      <c r="C1251" s="388" t="str">
        <f t="shared" si="46"/>
        <v>56</v>
      </c>
      <c r="D1251" t="s">
        <v>1302</v>
      </c>
      <c r="E1251" t="str">
        <f t="shared" si="47"/>
        <v>56Ruffiac</v>
      </c>
      <c r="F1251">
        <v>56200</v>
      </c>
    </row>
    <row r="1252" spans="3:6" x14ac:dyDescent="0.25">
      <c r="C1252" s="388" t="str">
        <f t="shared" si="46"/>
        <v>56</v>
      </c>
      <c r="D1252" t="s">
        <v>1014</v>
      </c>
      <c r="E1252" t="str">
        <f t="shared" si="47"/>
        <v>56Saint-Abraham</v>
      </c>
      <c r="F1252">
        <v>56202</v>
      </c>
    </row>
    <row r="1253" spans="3:6" x14ac:dyDescent="0.25">
      <c r="C1253" s="388" t="str">
        <f t="shared" si="46"/>
        <v>56</v>
      </c>
      <c r="D1253" t="s">
        <v>1051</v>
      </c>
      <c r="E1253" t="str">
        <f t="shared" si="47"/>
        <v>56Saint-Aignan</v>
      </c>
      <c r="F1253">
        <v>56203</v>
      </c>
    </row>
    <row r="1254" spans="3:6" x14ac:dyDescent="0.25">
      <c r="C1254" s="388" t="str">
        <f t="shared" si="46"/>
        <v>56</v>
      </c>
      <c r="D1254" t="s">
        <v>529</v>
      </c>
      <c r="E1254" t="str">
        <f t="shared" si="47"/>
        <v>56Saint-Allouestre</v>
      </c>
      <c r="F1254">
        <v>56204</v>
      </c>
    </row>
    <row r="1255" spans="3:6" x14ac:dyDescent="0.25">
      <c r="C1255" s="388" t="str">
        <f t="shared" si="46"/>
        <v>56</v>
      </c>
      <c r="D1255" t="s">
        <v>1112</v>
      </c>
      <c r="E1255" t="str">
        <f t="shared" si="47"/>
        <v>56Saint-Armel</v>
      </c>
      <c r="F1255">
        <v>56205</v>
      </c>
    </row>
    <row r="1256" spans="3:6" x14ac:dyDescent="0.25">
      <c r="C1256" s="388" t="str">
        <f t="shared" si="46"/>
        <v>56</v>
      </c>
      <c r="D1256" t="s">
        <v>954</v>
      </c>
      <c r="E1256" t="str">
        <f t="shared" si="47"/>
        <v>56Saint-Avé</v>
      </c>
      <c r="F1256">
        <v>56206</v>
      </c>
    </row>
    <row r="1257" spans="3:6" x14ac:dyDescent="0.25">
      <c r="C1257" s="388" t="str">
        <f t="shared" si="46"/>
        <v>56</v>
      </c>
      <c r="D1257" t="s">
        <v>859</v>
      </c>
      <c r="E1257" t="str">
        <f t="shared" si="47"/>
        <v>56Saint-Barthélemy</v>
      </c>
      <c r="F1257">
        <v>56207</v>
      </c>
    </row>
    <row r="1258" spans="3:6" x14ac:dyDescent="0.25">
      <c r="C1258" s="388" t="str">
        <f t="shared" si="46"/>
        <v>56</v>
      </c>
      <c r="D1258" t="s">
        <v>931</v>
      </c>
      <c r="E1258" t="str">
        <f t="shared" si="47"/>
        <v>56Saint-Brieuc-de-Mauron</v>
      </c>
      <c r="F1258">
        <v>56208</v>
      </c>
    </row>
    <row r="1259" spans="3:6" x14ac:dyDescent="0.25">
      <c r="C1259" s="388" t="str">
        <f t="shared" si="46"/>
        <v>56</v>
      </c>
      <c r="D1259" t="s">
        <v>637</v>
      </c>
      <c r="E1259" t="str">
        <f t="shared" si="47"/>
        <v>56Saint-Caradec-Trégomel</v>
      </c>
      <c r="F1259">
        <v>56210</v>
      </c>
    </row>
    <row r="1260" spans="3:6" x14ac:dyDescent="0.25">
      <c r="C1260" s="388" t="str">
        <f t="shared" si="46"/>
        <v>56</v>
      </c>
      <c r="D1260" t="s">
        <v>482</v>
      </c>
      <c r="E1260" t="str">
        <f t="shared" si="47"/>
        <v>56Saint-Congard</v>
      </c>
      <c r="F1260">
        <v>56211</v>
      </c>
    </row>
    <row r="1261" spans="3:6" x14ac:dyDescent="0.25">
      <c r="C1261" s="388" t="str">
        <f t="shared" si="46"/>
        <v>56</v>
      </c>
      <c r="D1261" t="s">
        <v>605</v>
      </c>
      <c r="E1261" t="str">
        <f t="shared" si="47"/>
        <v>56Saint-Dolay</v>
      </c>
      <c r="F1261">
        <v>56212</v>
      </c>
    </row>
    <row r="1262" spans="3:6" x14ac:dyDescent="0.25">
      <c r="C1262" s="388" t="str">
        <f t="shared" si="46"/>
        <v>56</v>
      </c>
      <c r="D1262" t="s">
        <v>1026</v>
      </c>
      <c r="E1262" t="str">
        <f t="shared" si="47"/>
        <v>56Sainte-Anne-d'Auray</v>
      </c>
      <c r="F1262">
        <v>56263</v>
      </c>
    </row>
    <row r="1263" spans="3:6" x14ac:dyDescent="0.25">
      <c r="C1263" s="388" t="str">
        <f t="shared" si="46"/>
        <v>56</v>
      </c>
      <c r="D1263" t="s">
        <v>1043</v>
      </c>
      <c r="E1263" t="str">
        <f t="shared" si="47"/>
        <v>56Sainte-Brigitte</v>
      </c>
      <c r="F1263">
        <v>56209</v>
      </c>
    </row>
    <row r="1264" spans="3:6" x14ac:dyDescent="0.25">
      <c r="C1264" s="388" t="str">
        <f t="shared" si="46"/>
        <v>56</v>
      </c>
      <c r="D1264" t="s">
        <v>871</v>
      </c>
      <c r="E1264" t="str">
        <f t="shared" si="47"/>
        <v>56Sainte-Hélène</v>
      </c>
      <c r="F1264">
        <v>56220</v>
      </c>
    </row>
    <row r="1265" spans="3:6" x14ac:dyDescent="0.25">
      <c r="C1265" s="388" t="str">
        <f t="shared" si="46"/>
        <v>56</v>
      </c>
      <c r="D1265" t="s">
        <v>1181</v>
      </c>
      <c r="E1265" t="str">
        <f t="shared" si="47"/>
        <v>56Saint-Gérand</v>
      </c>
      <c r="F1265">
        <v>56213</v>
      </c>
    </row>
    <row r="1266" spans="3:6" x14ac:dyDescent="0.25">
      <c r="C1266" s="388" t="str">
        <f t="shared" si="46"/>
        <v>56</v>
      </c>
      <c r="D1266" t="s">
        <v>1336</v>
      </c>
      <c r="E1266" t="str">
        <f t="shared" si="47"/>
        <v>56Saint-Gildas-de-Rhuys</v>
      </c>
      <c r="F1266">
        <v>56214</v>
      </c>
    </row>
    <row r="1267" spans="3:6" x14ac:dyDescent="0.25">
      <c r="C1267" s="388" t="str">
        <f t="shared" si="46"/>
        <v>56</v>
      </c>
      <c r="D1267" t="s">
        <v>927</v>
      </c>
      <c r="E1267" t="str">
        <f t="shared" si="47"/>
        <v>56Saint-Gonnery</v>
      </c>
      <c r="F1267">
        <v>56215</v>
      </c>
    </row>
    <row r="1268" spans="3:6" x14ac:dyDescent="0.25">
      <c r="C1268" s="388" t="str">
        <f t="shared" si="46"/>
        <v>56</v>
      </c>
      <c r="D1268" t="s">
        <v>1295</v>
      </c>
      <c r="E1268" t="str">
        <f t="shared" si="47"/>
        <v>56Saint-Gorgon</v>
      </c>
      <c r="F1268">
        <v>56216</v>
      </c>
    </row>
    <row r="1269" spans="3:6" x14ac:dyDescent="0.25">
      <c r="C1269" s="388" t="str">
        <f t="shared" si="46"/>
        <v>56</v>
      </c>
      <c r="D1269" t="s">
        <v>481</v>
      </c>
      <c r="E1269" t="str">
        <f t="shared" si="47"/>
        <v>56Saint-Gravé</v>
      </c>
      <c r="F1269">
        <v>56218</v>
      </c>
    </row>
    <row r="1270" spans="3:6" x14ac:dyDescent="0.25">
      <c r="C1270" s="388" t="str">
        <f t="shared" si="46"/>
        <v>56</v>
      </c>
      <c r="D1270" t="s">
        <v>988</v>
      </c>
      <c r="E1270" t="str">
        <f t="shared" si="47"/>
        <v>56Saint-Guyomard</v>
      </c>
      <c r="F1270">
        <v>56219</v>
      </c>
    </row>
    <row r="1271" spans="3:6" x14ac:dyDescent="0.25">
      <c r="C1271" s="388" t="str">
        <f t="shared" si="46"/>
        <v>56</v>
      </c>
      <c r="D1271" t="s">
        <v>1297</v>
      </c>
      <c r="E1271" t="str">
        <f t="shared" si="47"/>
        <v>56Saint-Jacut-les-Pins</v>
      </c>
      <c r="F1271">
        <v>56221</v>
      </c>
    </row>
    <row r="1272" spans="3:6" x14ac:dyDescent="0.25">
      <c r="C1272" s="388" t="str">
        <f t="shared" si="46"/>
        <v>56</v>
      </c>
      <c r="D1272" t="s">
        <v>978</v>
      </c>
      <c r="E1272" t="str">
        <f t="shared" si="47"/>
        <v>56Saint-Jean-Brévelay</v>
      </c>
      <c r="F1272">
        <v>56222</v>
      </c>
    </row>
    <row r="1273" spans="3:6" x14ac:dyDescent="0.25">
      <c r="C1273" s="388" t="str">
        <f t="shared" si="46"/>
        <v>56</v>
      </c>
      <c r="D1273" t="s">
        <v>1032</v>
      </c>
      <c r="E1273" t="str">
        <f t="shared" si="47"/>
        <v>56Saint-Jean-la-Poterie</v>
      </c>
      <c r="F1273">
        <v>56223</v>
      </c>
    </row>
    <row r="1274" spans="3:6" x14ac:dyDescent="0.25">
      <c r="C1274" s="388" t="str">
        <f t="shared" si="46"/>
        <v>56</v>
      </c>
      <c r="D1274" t="s">
        <v>472</v>
      </c>
      <c r="E1274" t="str">
        <f t="shared" si="47"/>
        <v>56Saint-Laurent-sur-Oust</v>
      </c>
      <c r="F1274">
        <v>56224</v>
      </c>
    </row>
    <row r="1275" spans="3:6" x14ac:dyDescent="0.25">
      <c r="C1275" s="388" t="str">
        <f t="shared" si="46"/>
        <v>56</v>
      </c>
      <c r="D1275" t="s">
        <v>1047</v>
      </c>
      <c r="E1275" t="str">
        <f t="shared" si="47"/>
        <v>56Saint-Léry</v>
      </c>
      <c r="F1275">
        <v>56225</v>
      </c>
    </row>
    <row r="1276" spans="3:6" x14ac:dyDescent="0.25">
      <c r="C1276" s="388" t="str">
        <f t="shared" si="46"/>
        <v>56</v>
      </c>
      <c r="D1276" t="s">
        <v>930</v>
      </c>
      <c r="E1276" t="str">
        <f t="shared" si="47"/>
        <v>56Saint-Malo-de-Beignon</v>
      </c>
      <c r="F1276">
        <v>56226</v>
      </c>
    </row>
    <row r="1277" spans="3:6" x14ac:dyDescent="0.25">
      <c r="C1277" s="388" t="str">
        <f t="shared" si="46"/>
        <v>56</v>
      </c>
      <c r="D1277" t="s">
        <v>438</v>
      </c>
      <c r="E1277" t="str">
        <f t="shared" si="47"/>
        <v>56Saint-Malo-des-Trois-Fontaines</v>
      </c>
      <c r="F1277">
        <v>56227</v>
      </c>
    </row>
    <row r="1278" spans="3:6" x14ac:dyDescent="0.25">
      <c r="C1278" s="388" t="str">
        <f t="shared" si="46"/>
        <v>56</v>
      </c>
      <c r="D1278" t="s">
        <v>485</v>
      </c>
      <c r="E1278" t="str">
        <f t="shared" si="47"/>
        <v>56Saint-Marcel</v>
      </c>
      <c r="F1278">
        <v>56228</v>
      </c>
    </row>
    <row r="1279" spans="3:6" x14ac:dyDescent="0.25">
      <c r="C1279" s="388" t="str">
        <f t="shared" si="46"/>
        <v>56</v>
      </c>
      <c r="D1279" t="s">
        <v>457</v>
      </c>
      <c r="E1279" t="str">
        <f t="shared" si="47"/>
        <v>56Saint-Martin-sur-Oust</v>
      </c>
      <c r="F1279">
        <v>56229</v>
      </c>
    </row>
    <row r="1280" spans="3:6" x14ac:dyDescent="0.25">
      <c r="C1280" s="388" t="str">
        <f t="shared" si="46"/>
        <v>56</v>
      </c>
      <c r="D1280" t="s">
        <v>1299</v>
      </c>
      <c r="E1280" t="str">
        <f t="shared" si="47"/>
        <v>56Saint-Nicolas-du-Tertre</v>
      </c>
      <c r="F1280">
        <v>56230</v>
      </c>
    </row>
    <row r="1281" spans="3:6" x14ac:dyDescent="0.25">
      <c r="C1281" s="388" t="str">
        <f t="shared" si="46"/>
        <v>56</v>
      </c>
      <c r="D1281" t="s">
        <v>425</v>
      </c>
      <c r="E1281" t="str">
        <f t="shared" si="47"/>
        <v>56Saint-Nolff</v>
      </c>
      <c r="F1281">
        <v>56231</v>
      </c>
    </row>
    <row r="1282" spans="3:6" x14ac:dyDescent="0.25">
      <c r="C1282" s="388" t="str">
        <f t="shared" si="46"/>
        <v>56</v>
      </c>
      <c r="D1282" t="s">
        <v>1033</v>
      </c>
      <c r="E1282" t="str">
        <f t="shared" si="47"/>
        <v>56Saint-Perreux</v>
      </c>
      <c r="F1282">
        <v>56232</v>
      </c>
    </row>
    <row r="1283" spans="3:6" x14ac:dyDescent="0.25">
      <c r="C1283" s="388" t="str">
        <f t="shared" si="46"/>
        <v>56</v>
      </c>
      <c r="D1283" t="s">
        <v>1332</v>
      </c>
      <c r="E1283" t="str">
        <f t="shared" si="47"/>
        <v>56Saint-Philibert</v>
      </c>
      <c r="F1283">
        <v>56233</v>
      </c>
    </row>
    <row r="1284" spans="3:6" x14ac:dyDescent="0.25">
      <c r="C1284" s="388" t="str">
        <f t="shared" si="46"/>
        <v>56</v>
      </c>
      <c r="D1284" t="s">
        <v>1526</v>
      </c>
      <c r="E1284" t="str">
        <f t="shared" si="47"/>
        <v>56Saint-Pierre-Quiberon</v>
      </c>
      <c r="F1284">
        <v>56234</v>
      </c>
    </row>
    <row r="1285" spans="3:6" x14ac:dyDescent="0.25">
      <c r="C1285" s="388" t="str">
        <f t="shared" si="46"/>
        <v>56</v>
      </c>
      <c r="D1285" t="s">
        <v>1016</v>
      </c>
      <c r="E1285" t="str">
        <f t="shared" si="47"/>
        <v>56Saint-Servant</v>
      </c>
      <c r="F1285">
        <v>56236</v>
      </c>
    </row>
    <row r="1286" spans="3:6" x14ac:dyDescent="0.25">
      <c r="C1286" s="388" t="str">
        <f t="shared" si="46"/>
        <v>56</v>
      </c>
      <c r="D1286" t="s">
        <v>661</v>
      </c>
      <c r="E1286" t="str">
        <f t="shared" si="47"/>
        <v>56Saint-Thuriau</v>
      </c>
      <c r="F1286">
        <v>56237</v>
      </c>
    </row>
    <row r="1287" spans="3:6" x14ac:dyDescent="0.25">
      <c r="C1287" s="388" t="str">
        <f t="shared" si="46"/>
        <v>56</v>
      </c>
      <c r="D1287" t="s">
        <v>551</v>
      </c>
      <c r="E1287" t="str">
        <f t="shared" si="47"/>
        <v>56Saint-Tugdual</v>
      </c>
      <c r="F1287">
        <v>56238</v>
      </c>
    </row>
    <row r="1288" spans="3:6" x14ac:dyDescent="0.25">
      <c r="C1288" s="388" t="str">
        <f t="shared" si="46"/>
        <v>56</v>
      </c>
      <c r="D1288" t="s">
        <v>1030</v>
      </c>
      <c r="E1288" t="str">
        <f t="shared" si="47"/>
        <v>56Saint-Vincent-sur-Oust</v>
      </c>
      <c r="F1288">
        <v>56239</v>
      </c>
    </row>
    <row r="1289" spans="3:6" x14ac:dyDescent="0.25">
      <c r="C1289" s="388" t="str">
        <f t="shared" si="46"/>
        <v>56</v>
      </c>
      <c r="D1289" t="s">
        <v>1196</v>
      </c>
      <c r="E1289" t="str">
        <f t="shared" si="47"/>
        <v>56Sarzeau</v>
      </c>
      <c r="F1289">
        <v>56240</v>
      </c>
    </row>
    <row r="1290" spans="3:6" x14ac:dyDescent="0.25">
      <c r="C1290" s="388" t="str">
        <f t="shared" si="46"/>
        <v>56</v>
      </c>
      <c r="D1290" t="s">
        <v>1555</v>
      </c>
      <c r="E1290" t="str">
        <f t="shared" si="47"/>
        <v>56Sauzon</v>
      </c>
      <c r="F1290">
        <v>56241</v>
      </c>
    </row>
    <row r="1291" spans="3:6" x14ac:dyDescent="0.25">
      <c r="C1291" s="388" t="str">
        <f t="shared" si="46"/>
        <v>56</v>
      </c>
      <c r="D1291" t="s">
        <v>614</v>
      </c>
      <c r="E1291" t="str">
        <f t="shared" si="47"/>
        <v>56Séglien</v>
      </c>
      <c r="F1291">
        <v>56242</v>
      </c>
    </row>
    <row r="1292" spans="3:6" x14ac:dyDescent="0.25">
      <c r="C1292" s="388" t="str">
        <f t="shared" si="46"/>
        <v>56</v>
      </c>
      <c r="D1292" t="s">
        <v>1550</v>
      </c>
      <c r="E1292" t="str">
        <f t="shared" si="47"/>
        <v>56Séné</v>
      </c>
      <c r="F1292">
        <v>56243</v>
      </c>
    </row>
    <row r="1293" spans="3:6" x14ac:dyDescent="0.25">
      <c r="C1293" s="388" t="str">
        <f t="shared" si="46"/>
        <v>56</v>
      </c>
      <c r="D1293" t="s">
        <v>979</v>
      </c>
      <c r="E1293" t="str">
        <f t="shared" si="47"/>
        <v>56Sérent</v>
      </c>
      <c r="F1293">
        <v>56244</v>
      </c>
    </row>
    <row r="1294" spans="3:6" x14ac:dyDescent="0.25">
      <c r="C1294" s="388" t="str">
        <f t="shared" si="46"/>
        <v>56</v>
      </c>
      <c r="D1294" t="s">
        <v>934</v>
      </c>
      <c r="E1294" t="str">
        <f t="shared" si="47"/>
        <v>56Silfiac</v>
      </c>
      <c r="F1294">
        <v>56245</v>
      </c>
    </row>
    <row r="1295" spans="3:6" x14ac:dyDescent="0.25">
      <c r="C1295" s="388" t="str">
        <f t="shared" si="46"/>
        <v>56</v>
      </c>
      <c r="D1295" t="s">
        <v>429</v>
      </c>
      <c r="E1295" t="str">
        <f t="shared" si="47"/>
        <v>56Sulniac</v>
      </c>
      <c r="F1295">
        <v>56247</v>
      </c>
    </row>
    <row r="1296" spans="3:6" x14ac:dyDescent="0.25">
      <c r="C1296" s="388" t="str">
        <f t="shared" si="46"/>
        <v>56</v>
      </c>
      <c r="D1296" t="s">
        <v>444</v>
      </c>
      <c r="E1296" t="str">
        <f t="shared" si="47"/>
        <v>56Surzur</v>
      </c>
      <c r="F1296">
        <v>56248</v>
      </c>
    </row>
    <row r="1297" spans="3:6" x14ac:dyDescent="0.25">
      <c r="C1297" s="388" t="str">
        <f t="shared" si="46"/>
        <v>56</v>
      </c>
      <c r="D1297" t="s">
        <v>1581</v>
      </c>
      <c r="E1297" t="str">
        <f t="shared" si="47"/>
        <v>56Taupont</v>
      </c>
      <c r="F1297">
        <v>56249</v>
      </c>
    </row>
    <row r="1298" spans="3:6" x14ac:dyDescent="0.25">
      <c r="C1298" s="388" t="str">
        <f t="shared" si="46"/>
        <v>56</v>
      </c>
      <c r="D1298" t="s">
        <v>597</v>
      </c>
      <c r="E1298" t="str">
        <f t="shared" si="47"/>
        <v>56Théhillac</v>
      </c>
      <c r="F1298">
        <v>56250</v>
      </c>
    </row>
    <row r="1299" spans="3:6" x14ac:dyDescent="0.25">
      <c r="C1299" s="388" t="str">
        <f t="shared" si="46"/>
        <v>56</v>
      </c>
      <c r="D1299" t="s">
        <v>1029</v>
      </c>
      <c r="E1299" t="str">
        <f t="shared" si="47"/>
        <v>56Theix-Noyalo</v>
      </c>
      <c r="F1299">
        <v>56251</v>
      </c>
    </row>
    <row r="1300" spans="3:6" x14ac:dyDescent="0.25">
      <c r="C1300" s="388" t="str">
        <f t="shared" si="46"/>
        <v>56</v>
      </c>
      <c r="D1300" t="s">
        <v>1277</v>
      </c>
      <c r="E1300" t="str">
        <f t="shared" si="47"/>
        <v>56Tréal</v>
      </c>
      <c r="F1300">
        <v>56253</v>
      </c>
    </row>
    <row r="1301" spans="3:6" x14ac:dyDescent="0.25">
      <c r="C1301" s="388" t="str">
        <f t="shared" si="46"/>
        <v>56</v>
      </c>
      <c r="D1301" t="s">
        <v>958</v>
      </c>
      <c r="E1301" t="str">
        <f t="shared" si="47"/>
        <v>56Trédion</v>
      </c>
      <c r="F1301">
        <v>56254</v>
      </c>
    </row>
    <row r="1302" spans="3:6" x14ac:dyDescent="0.25">
      <c r="C1302" s="388" t="str">
        <f t="shared" si="46"/>
        <v>56</v>
      </c>
      <c r="D1302" t="s">
        <v>426</v>
      </c>
      <c r="E1302" t="str">
        <f t="shared" si="47"/>
        <v>56Treffléan</v>
      </c>
      <c r="F1302">
        <v>56255</v>
      </c>
    </row>
    <row r="1303" spans="3:6" x14ac:dyDescent="0.25">
      <c r="C1303" s="388" t="str">
        <f t="shared" si="46"/>
        <v>56</v>
      </c>
      <c r="D1303" t="s">
        <v>1045</v>
      </c>
      <c r="E1303" t="str">
        <f t="shared" si="47"/>
        <v>56Tréhorenteuc</v>
      </c>
      <c r="F1303">
        <v>56256</v>
      </c>
    </row>
    <row r="1304" spans="3:6" x14ac:dyDescent="0.25">
      <c r="C1304" s="388" t="str">
        <f t="shared" si="46"/>
        <v>56</v>
      </c>
      <c r="D1304" t="s">
        <v>884</v>
      </c>
      <c r="E1304" t="str">
        <f t="shared" si="47"/>
        <v>56Val d'Oust</v>
      </c>
      <c r="F1304">
        <v>56197</v>
      </c>
    </row>
    <row r="1305" spans="3:6" x14ac:dyDescent="0.25">
      <c r="C1305" s="388" t="str">
        <f t="shared" si="46"/>
        <v>56</v>
      </c>
      <c r="D1305" t="s">
        <v>1524</v>
      </c>
      <c r="E1305" t="str">
        <f t="shared" si="47"/>
        <v>56Vannes</v>
      </c>
      <c r="F1305">
        <v>56260</v>
      </c>
    </row>
  </sheetData>
  <sortState ref="C5:F1213">
    <sortCondition ref="C5:C1213"/>
    <sortCondition ref="D5:D121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Info</vt:lpstr>
      <vt:lpstr>JPP-VL</vt:lpstr>
      <vt:lpstr>Autres UGB</vt:lpstr>
      <vt:lpstr>JJP-global-projet</vt:lpstr>
      <vt:lpstr>JPP-Global</vt:lpstr>
      <vt:lpstr>com</vt:lpstr>
      <vt:lpstr>'Autres UGB'!Zone_d_impression</vt:lpstr>
      <vt:lpstr>Info!Zone_d_impression</vt:lpstr>
      <vt:lpstr>'JJP-global-projet'!Zone_d_impression</vt:lpstr>
      <vt:lpstr>'JPP-Global'!Zone_d_impression</vt:lpstr>
      <vt:lpstr>'JPP-VL'!Zone_d_impression</vt:lpstr>
    </vt:vector>
  </TitlesOfParts>
  <Company>CHAMBRE D'AGRICULTURE DE BRETAGNE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QUIDEAU Pierre</dc:creator>
  <cp:lastModifiedBy>MONTIGNY Arnaud</cp:lastModifiedBy>
  <cp:lastPrinted>2023-02-23T15:30:46Z</cp:lastPrinted>
  <dcterms:created xsi:type="dcterms:W3CDTF">2018-11-01T09:23:02Z</dcterms:created>
  <dcterms:modified xsi:type="dcterms:W3CDTF">2023-06-13T14:25:48Z</dcterms:modified>
</cp:coreProperties>
</file>